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9135"/>
  </bookViews>
  <sheets>
    <sheet name="Orçamento" sheetId="1" r:id="rId1"/>
    <sheet name="Cronograma Físico-Financeiro" sheetId="2" r:id="rId2"/>
    <sheet name="Plan3" sheetId="3" r:id="rId3"/>
  </sheets>
  <definedNames>
    <definedName name="_xlnm.Print_Area" localSheetId="0">Orçamento!$A$1:$I$60</definedName>
  </definedNames>
  <calcPr calcId="125725"/>
</workbook>
</file>

<file path=xl/calcChain.xml><?xml version="1.0" encoding="utf-8"?>
<calcChain xmlns="http://schemas.openxmlformats.org/spreadsheetml/2006/main">
  <c r="F24" i="2"/>
  <c r="F18"/>
  <c r="D15"/>
  <c r="E25"/>
  <c r="E21"/>
  <c r="E19"/>
  <c r="G30" i="1"/>
  <c r="H30" s="1"/>
  <c r="H31" s="1"/>
  <c r="G27"/>
  <c r="H27" s="1"/>
  <c r="G26"/>
  <c r="H26" s="1"/>
  <c r="G25"/>
  <c r="G22"/>
  <c r="G21"/>
  <c r="G20"/>
  <c r="G19"/>
  <c r="G18"/>
  <c r="G17"/>
  <c r="G14"/>
  <c r="E23" i="2"/>
  <c r="H40" i="1"/>
  <c r="H38"/>
  <c r="H39"/>
  <c r="F20" i="2" l="1"/>
  <c r="H37" i="1"/>
  <c r="H41" s="1"/>
  <c r="H22" l="1"/>
  <c r="H21"/>
  <c r="H25" l="1"/>
  <c r="H28" s="1"/>
  <c r="D19" i="2" s="1"/>
  <c r="H20" i="1" l="1"/>
  <c r="H19"/>
  <c r="F22" i="2" l="1"/>
  <c r="H18" i="1"/>
  <c r="H17" l="1"/>
  <c r="H23" s="1"/>
  <c r="D17" i="2" s="1"/>
  <c r="H14" i="1"/>
  <c r="H15" s="1"/>
  <c r="F14" i="2" l="1"/>
  <c r="D25"/>
  <c r="H32" i="1"/>
  <c r="H35" s="1"/>
  <c r="H42" s="1"/>
  <c r="F16" i="2" l="1"/>
  <c r="I40" i="1"/>
  <c r="I31"/>
  <c r="I30"/>
  <c r="I27"/>
  <c r="I38"/>
  <c r="I26"/>
  <c r="I39"/>
  <c r="I35"/>
  <c r="I18"/>
  <c r="I20"/>
  <c r="I22"/>
  <c r="I14"/>
  <c r="I15" s="1"/>
  <c r="I25"/>
  <c r="I19"/>
  <c r="I21"/>
  <c r="I17"/>
  <c r="I37"/>
  <c r="I41"/>
  <c r="I42" s="1"/>
  <c r="E20" i="2" l="1"/>
  <c r="I28" i="1"/>
  <c r="I23"/>
  <c r="D14" i="2" l="1"/>
  <c r="D16"/>
  <c r="D22"/>
  <c r="E18"/>
  <c r="E22"/>
  <c r="D18"/>
  <c r="I32" i="1"/>
  <c r="D24" i="2" l="1"/>
  <c r="E24"/>
</calcChain>
</file>

<file path=xl/sharedStrings.xml><?xml version="1.0" encoding="utf-8"?>
<sst xmlns="http://schemas.openxmlformats.org/spreadsheetml/2006/main" count="135" uniqueCount="103">
  <si>
    <t>Quantidades  FINAIS</t>
  </si>
  <si>
    <t>1.</t>
  </si>
  <si>
    <t>1.1</t>
  </si>
  <si>
    <t xml:space="preserve">Total do item 1. </t>
  </si>
  <si>
    <t>2.</t>
  </si>
  <si>
    <t>2.1</t>
  </si>
  <si>
    <t>PLANILHA FINAL CONSOLIDADA</t>
  </si>
  <si>
    <t xml:space="preserve">Total Geral </t>
  </si>
  <si>
    <t>m²</t>
  </si>
  <si>
    <t>m³</t>
  </si>
  <si>
    <t>2.2</t>
  </si>
  <si>
    <t>2.3</t>
  </si>
  <si>
    <t>3.</t>
  </si>
  <si>
    <t>3.1</t>
  </si>
  <si>
    <t xml:space="preserve">Total do item 2. </t>
  </si>
  <si>
    <t xml:space="preserve">Total do item 3. </t>
  </si>
  <si>
    <t>Serviços Preliminares</t>
  </si>
  <si>
    <t>PREFEITURA MUNICIPAL DE TAMBAÚ</t>
  </si>
  <si>
    <r>
      <t xml:space="preserve">Item </t>
    </r>
    <r>
      <rPr>
        <b/>
        <sz val="11"/>
        <color indexed="10"/>
        <rFont val="Arial"/>
        <family val="2"/>
      </rPr>
      <t xml:space="preserve"> </t>
    </r>
  </si>
  <si>
    <r>
      <t>Fonte dos Serviços</t>
    </r>
    <r>
      <rPr>
        <b/>
        <sz val="11"/>
        <color indexed="10"/>
        <rFont val="Arial"/>
        <family val="2"/>
      </rPr>
      <t xml:space="preserve"> </t>
    </r>
  </si>
  <si>
    <r>
      <t xml:space="preserve">CONVÊNIO: </t>
    </r>
    <r>
      <rPr>
        <sz val="11"/>
        <rFont val="Arial"/>
        <family val="2"/>
      </rPr>
      <t xml:space="preserve">- </t>
    </r>
  </si>
  <si>
    <t xml:space="preserve">Códigos dos Serviços </t>
  </si>
  <si>
    <t xml:space="preserve">Descrição dos Serviços </t>
  </si>
  <si>
    <r>
      <t>Unid.</t>
    </r>
    <r>
      <rPr>
        <b/>
        <sz val="11"/>
        <color indexed="10"/>
        <rFont val="Arial"/>
        <family val="2"/>
      </rPr>
      <t xml:space="preserve"> </t>
    </r>
  </si>
  <si>
    <t xml:space="preserve">Qde. </t>
  </si>
  <si>
    <t xml:space="preserve">Pr. Unit. </t>
  </si>
  <si>
    <r>
      <t>Pr.Final</t>
    </r>
    <r>
      <rPr>
        <b/>
        <sz val="11"/>
        <color indexed="10"/>
        <rFont val="Arial"/>
        <family val="2"/>
      </rPr>
      <t xml:space="preserve"> </t>
    </r>
  </si>
  <si>
    <r>
      <t>Porcentagem</t>
    </r>
    <r>
      <rPr>
        <b/>
        <sz val="11"/>
        <color rgb="FFFF0000"/>
        <rFont val="Arial"/>
        <family val="2"/>
      </rPr>
      <t xml:space="preserve"> </t>
    </r>
  </si>
  <si>
    <t>CPOS</t>
  </si>
  <si>
    <r>
      <t>BDI %</t>
    </r>
    <r>
      <rPr>
        <b/>
        <sz val="11"/>
        <color indexed="10"/>
        <rFont val="Arial"/>
        <family val="2"/>
      </rPr>
      <t xml:space="preserve"> </t>
    </r>
  </si>
  <si>
    <t>CREA:040028848-7</t>
  </si>
  <si>
    <t xml:space="preserve">Total dos itens </t>
  </si>
  <si>
    <t>02.08.020</t>
  </si>
  <si>
    <t>Placa de Identificação para obra</t>
  </si>
  <si>
    <t>2.4</t>
  </si>
  <si>
    <t>11.01.100</t>
  </si>
  <si>
    <t xml:space="preserve"> </t>
  </si>
  <si>
    <t>Julio César Ristum Francischett - Engenheiro Civil</t>
  </si>
  <si>
    <t>Fundação</t>
  </si>
  <si>
    <t>Superestrutura</t>
  </si>
  <si>
    <t>CRONOGRAMA FÍSICO-FINANCEIRO</t>
  </si>
  <si>
    <t>MÊS 1</t>
  </si>
  <si>
    <t>MÊS 2</t>
  </si>
  <si>
    <t>TOTAL</t>
  </si>
  <si>
    <t>1. Serviços Preliminares</t>
  </si>
  <si>
    <t>2. Fundação</t>
  </si>
  <si>
    <t>3. Superestrutura</t>
  </si>
  <si>
    <t>Responsável Técnico</t>
  </si>
  <si>
    <t>Eng° Julio César Ristum Francischett</t>
  </si>
  <si>
    <t>CREA: 040028848-7</t>
  </si>
  <si>
    <t>__________________________________</t>
  </si>
  <si>
    <r>
      <t>Objeto:</t>
    </r>
    <r>
      <rPr>
        <sz val="11"/>
        <rFont val="Arial"/>
        <family val="2"/>
      </rPr>
      <t xml:space="preserve"> Implantação de Equipamentos Turísticos no Centro de Lazer do Trabalhador - CELTRA</t>
    </r>
  </si>
  <si>
    <r>
      <t>Endereço:</t>
    </r>
    <r>
      <rPr>
        <sz val="11"/>
        <rFont val="Arial"/>
        <family val="2"/>
      </rPr>
      <t xml:space="preserve"> RUA Tiradentes  S/N - Bairro Manoel Meirelles</t>
    </r>
  </si>
  <si>
    <t>Concreto usinado, fck = 20,0 Mpa (contrapiso)</t>
  </si>
  <si>
    <t>Concreto usinado, fck = 20,0 Mpa (fundação muro)</t>
  </si>
  <si>
    <t>Concreto usinado, fck = 20,0 Mpa (fundação viga sustentação)</t>
  </si>
  <si>
    <t>Concreto usinado, fck = 20,0 Mpa (acesso a casa)</t>
  </si>
  <si>
    <t>Obra:  Implantação de Equipamentos Turísticos no Centro de Lazer do Trabalhador - CELTRA</t>
  </si>
  <si>
    <t xml:space="preserve">orçamento </t>
  </si>
  <si>
    <t>externo</t>
  </si>
  <si>
    <t>4.</t>
  </si>
  <si>
    <t>4.1</t>
  </si>
  <si>
    <t>und.</t>
  </si>
  <si>
    <t>Local: Rua Tiradentes  S/N - Bairro Manoel Meirelles</t>
  </si>
  <si>
    <t>Processo: 136/2018</t>
  </si>
  <si>
    <t xml:space="preserve">Fornecimento e montagem de uma tirolesa de 104,00m e parede de escalada de 8m. </t>
  </si>
  <si>
    <r>
      <t xml:space="preserve">PROCESSO: </t>
    </r>
    <r>
      <rPr>
        <sz val="11"/>
        <rFont val="Arial"/>
        <family val="2"/>
      </rPr>
      <t>-136/2018</t>
    </r>
  </si>
  <si>
    <t>ART: 28027230180637305</t>
  </si>
  <si>
    <t>ART:28027230180637305</t>
  </si>
  <si>
    <t>2.5</t>
  </si>
  <si>
    <t>2.6</t>
  </si>
  <si>
    <t>54.06.020</t>
  </si>
  <si>
    <t>Guia pré-moldada curva tipo PMSP 100 - fck 25 MPa</t>
  </si>
  <si>
    <t>m</t>
  </si>
  <si>
    <t>11.18.040</t>
  </si>
  <si>
    <t>Lastro de pedra britada</t>
  </si>
  <si>
    <t>Total dos Itens com BDI</t>
  </si>
  <si>
    <t xml:space="preserve">Total do item 4. </t>
  </si>
  <si>
    <t>Tirolesa e parede de escalada - Preço de mercado (Sem BDI)</t>
  </si>
  <si>
    <t>3.3</t>
  </si>
  <si>
    <t>09.01.030</t>
  </si>
  <si>
    <t>3.2</t>
  </si>
  <si>
    <t>Pintura</t>
  </si>
  <si>
    <t>33.05.330</t>
  </si>
  <si>
    <t>Verniz em superfície de madeira</t>
  </si>
  <si>
    <t>4. Pintura</t>
  </si>
  <si>
    <t>5. Tirolesa e Parede Escalada</t>
  </si>
  <si>
    <t>5.</t>
  </si>
  <si>
    <t>5.1</t>
  </si>
  <si>
    <t>5.2</t>
  </si>
  <si>
    <t>5.3</t>
  </si>
  <si>
    <t>5.4</t>
  </si>
  <si>
    <t xml:space="preserve">Total do item 5. </t>
  </si>
  <si>
    <r>
      <t xml:space="preserve">FONTE: </t>
    </r>
    <r>
      <rPr>
        <sz val="11"/>
        <rFont val="Arial"/>
        <family val="2"/>
      </rPr>
      <t xml:space="preserve"> Boletim CPOS 175 COM DESONERAÇÃO</t>
    </r>
  </si>
  <si>
    <t>Madeira muro  em madeira - fornecimento e montagem (pilares em eucalipto h = 3,00m,  26 unidades)</t>
  </si>
  <si>
    <t>Madeira muro  em madeira - fornecimento e montagem (pilares em eucalipto h = 2,00 m, 18 unidades)</t>
  </si>
  <si>
    <t>Construção em madeira - fornecimento e montagem (pilares de eucalipto h = 5,00 m para sustentação 4 unidades)</t>
  </si>
  <si>
    <t>02.01.021</t>
  </si>
  <si>
    <t>Construção provisória em madeira - fornecimento e montagem (casa torta)</t>
  </si>
  <si>
    <t>Forma em madeira comum para estrutura (Ripas de sustentação)</t>
  </si>
  <si>
    <t>Forma em madeira comum para estrutura (Tábuas fechamento muro)</t>
  </si>
  <si>
    <r>
      <t>DATA DA ELABORAÇÃO:</t>
    </r>
    <r>
      <rPr>
        <sz val="11"/>
        <rFont val="Arial"/>
        <family val="2"/>
      </rPr>
      <t xml:space="preserve"> 03/05/2019</t>
    </r>
  </si>
  <si>
    <r>
      <t>Data:</t>
    </r>
    <r>
      <rPr>
        <sz val="11"/>
        <color theme="1"/>
        <rFont val="Calibri"/>
        <family val="2"/>
        <scheme val="minor"/>
      </rPr>
      <t xml:space="preserve"> 25/09/2019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</si>
</sst>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&quot;R$&quot;\ #,##0.00"/>
    <numFmt numFmtId="166" formatCode="[$R$-416]\ #,##0.00;[Red]\-[$R$-416]\ #,##0.00"/>
  </numFmts>
  <fonts count="1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8"/>
      <name val="Tahoma"/>
      <family val="2"/>
    </font>
    <font>
      <b/>
      <sz val="14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sz val="12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4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4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55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1" applyNumberFormat="1" applyFont="1" applyFill="1" applyBorder="1" applyAlignment="1" applyProtection="1">
      <alignment vertical="center"/>
    </xf>
    <xf numFmtId="0" fontId="0" fillId="0" borderId="0" xfId="0" applyNumberFormat="1"/>
    <xf numFmtId="0" fontId="8" fillId="0" borderId="0" xfId="0" applyNumberFormat="1" applyFont="1" applyBorder="1"/>
    <xf numFmtId="0" fontId="9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vertical="center"/>
    </xf>
    <xf numFmtId="0" fontId="6" fillId="0" borderId="0" xfId="0" applyNumberFormat="1" applyFont="1"/>
    <xf numFmtId="0" fontId="6" fillId="0" borderId="1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 wrapText="1"/>
    </xf>
    <xf numFmtId="0" fontId="6" fillId="3" borderId="2" xfId="1" applyNumberFormat="1" applyFont="1" applyFill="1" applyBorder="1" applyAlignment="1" applyProtection="1">
      <alignment horizontal="center" vertical="center" wrapText="1"/>
    </xf>
    <xf numFmtId="0" fontId="6" fillId="4" borderId="2" xfId="1" applyNumberFormat="1" applyFont="1" applyFill="1" applyBorder="1" applyAlignment="1" applyProtection="1">
      <alignment horizontal="justify" vertical="center" wrapText="1"/>
    </xf>
    <xf numFmtId="0" fontId="6" fillId="4" borderId="2" xfId="1" applyNumberFormat="1" applyFont="1" applyFill="1" applyBorder="1" applyAlignment="1" applyProtection="1">
      <alignment horizontal="right" vertical="center" wrapText="1"/>
    </xf>
    <xf numFmtId="0" fontId="6" fillId="0" borderId="0" xfId="1" applyNumberFormat="1" applyFont="1" applyFill="1" applyBorder="1" applyAlignment="1" applyProtection="1">
      <alignment vertical="center" wrapText="1"/>
    </xf>
    <xf numFmtId="0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justify" vertical="center" wrapText="1"/>
    </xf>
    <xf numFmtId="49" fontId="2" fillId="0" borderId="0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horizontal="justify" vertical="center" wrapText="1"/>
    </xf>
    <xf numFmtId="49" fontId="10" fillId="0" borderId="0" xfId="1" applyNumberFormat="1" applyFont="1" applyFill="1" applyBorder="1" applyAlignment="1" applyProtection="1">
      <alignment vertical="center"/>
    </xf>
    <xf numFmtId="49" fontId="3" fillId="0" borderId="0" xfId="1" applyNumberFormat="1" applyFont="1" applyFill="1" applyBorder="1" applyAlignment="1" applyProtection="1">
      <alignment vertical="center"/>
    </xf>
    <xf numFmtId="49" fontId="0" fillId="0" borderId="0" xfId="0" applyNumberFormat="1"/>
    <xf numFmtId="0" fontId="2" fillId="0" borderId="0" xfId="1" applyNumberFormat="1" applyFont="1" applyFill="1" applyBorder="1" applyAlignment="1" applyProtection="1">
      <alignment vertical="center"/>
    </xf>
    <xf numFmtId="49" fontId="2" fillId="0" borderId="0" xfId="1" applyNumberFormat="1" applyFont="1" applyFill="1" applyBorder="1" applyAlignment="1" applyProtection="1">
      <alignment horizontal="left" vertical="center"/>
    </xf>
    <xf numFmtId="49" fontId="10" fillId="0" borderId="0" xfId="1" applyNumberFormat="1" applyFont="1" applyFill="1" applyBorder="1" applyAlignment="1" applyProtection="1">
      <alignment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left" vertical="center" wrapText="1"/>
    </xf>
    <xf numFmtId="0" fontId="6" fillId="6" borderId="3" xfId="1" applyNumberFormat="1" applyFont="1" applyFill="1" applyBorder="1" applyAlignment="1" applyProtection="1">
      <alignment horizontal="center" vertical="center"/>
    </xf>
    <xf numFmtId="0" fontId="6" fillId="6" borderId="4" xfId="1" applyNumberFormat="1" applyFont="1" applyFill="1" applyBorder="1" applyAlignment="1" applyProtection="1">
      <alignment horizontal="center" vertical="center"/>
    </xf>
    <xf numFmtId="0" fontId="6" fillId="6" borderId="5" xfId="1" applyNumberFormat="1" applyFont="1" applyFill="1" applyBorder="1" applyAlignment="1" applyProtection="1">
      <alignment horizontal="justify" vertical="center" wrapText="1"/>
    </xf>
    <xf numFmtId="0" fontId="6" fillId="6" borderId="6" xfId="1" applyNumberFormat="1" applyFont="1" applyFill="1" applyBorder="1" applyAlignment="1" applyProtection="1">
      <alignment horizontal="justify" vertical="center" wrapText="1"/>
    </xf>
    <xf numFmtId="0" fontId="2" fillId="3" borderId="7" xfId="1" applyNumberFormat="1" applyFont="1" applyFill="1" applyBorder="1" applyAlignment="1" applyProtection="1">
      <alignment horizontal="center" vertical="center" wrapText="1"/>
    </xf>
    <xf numFmtId="0" fontId="6" fillId="3" borderId="7" xfId="1" applyNumberFormat="1" applyFont="1" applyFill="1" applyBorder="1" applyAlignment="1" applyProtection="1">
      <alignment horizontal="center" vertical="center" wrapText="1"/>
    </xf>
    <xf numFmtId="0" fontId="6" fillId="4" borderId="8" xfId="1" applyNumberFormat="1" applyFont="1" applyFill="1" applyBorder="1" applyAlignment="1" applyProtection="1">
      <alignment horizontal="right" vertical="center" wrapText="1"/>
    </xf>
    <xf numFmtId="0" fontId="6" fillId="3" borderId="9" xfId="1" applyNumberFormat="1" applyFont="1" applyFill="1" applyBorder="1" applyAlignment="1" applyProtection="1">
      <alignment horizontal="center" vertical="center" wrapText="1"/>
    </xf>
    <xf numFmtId="0" fontId="6" fillId="3" borderId="10" xfId="1" applyNumberFormat="1" applyFont="1" applyFill="1" applyBorder="1" applyAlignment="1" applyProtection="1">
      <alignment horizontal="center" vertical="center" wrapText="1"/>
    </xf>
    <xf numFmtId="0" fontId="6" fillId="4" borderId="10" xfId="1" applyNumberFormat="1" applyFont="1" applyFill="1" applyBorder="1" applyAlignment="1" applyProtection="1">
      <alignment horizontal="justify" vertical="center" wrapText="1"/>
    </xf>
    <xf numFmtId="0" fontId="6" fillId="4" borderId="10" xfId="1" applyNumberFormat="1" applyFont="1" applyFill="1" applyBorder="1" applyAlignment="1" applyProtection="1">
      <alignment horizontal="right" vertical="center" wrapText="1"/>
    </xf>
    <xf numFmtId="0" fontId="6" fillId="2" borderId="12" xfId="1" applyNumberFormat="1" applyFont="1" applyFill="1" applyBorder="1" applyAlignment="1" applyProtection="1">
      <alignment horizontal="center" vertical="center"/>
    </xf>
    <xf numFmtId="0" fontId="6" fillId="7" borderId="9" xfId="1" applyNumberFormat="1" applyFont="1" applyFill="1" applyBorder="1" applyAlignment="1" applyProtection="1">
      <alignment horizontal="center" vertical="center"/>
    </xf>
    <xf numFmtId="0" fontId="6" fillId="7" borderId="10" xfId="1" applyNumberFormat="1" applyFont="1" applyFill="1" applyBorder="1" applyAlignment="1" applyProtection="1">
      <alignment horizontal="center" vertical="center" wrapText="1"/>
    </xf>
    <xf numFmtId="49" fontId="2" fillId="0" borderId="0" xfId="1" applyNumberFormat="1" applyFont="1" applyFill="1" applyBorder="1" applyAlignment="1" applyProtection="1">
      <alignment vertical="center" wrapText="1"/>
    </xf>
    <xf numFmtId="49" fontId="13" fillId="0" borderId="0" xfId="0" applyNumberFormat="1" applyFont="1" applyAlignment="1">
      <alignment horizontal="center" vertical="center"/>
    </xf>
    <xf numFmtId="0" fontId="6" fillId="7" borderId="20" xfId="1" applyNumberFormat="1" applyFont="1" applyFill="1" applyBorder="1" applyAlignment="1" applyProtection="1">
      <alignment horizontal="center" vertical="center" wrapText="1"/>
    </xf>
    <xf numFmtId="0" fontId="6" fillId="7" borderId="21" xfId="1" applyNumberFormat="1" applyFont="1" applyFill="1" applyBorder="1" applyAlignment="1" applyProtection="1">
      <alignment horizontal="center" vertical="center" wrapText="1"/>
    </xf>
    <xf numFmtId="164" fontId="6" fillId="4" borderId="19" xfId="2" applyFont="1" applyFill="1" applyBorder="1" applyAlignment="1" applyProtection="1">
      <alignment horizontal="right" vertical="center" wrapText="1"/>
    </xf>
    <xf numFmtId="164" fontId="6" fillId="4" borderId="11" xfId="2" applyFont="1" applyFill="1" applyBorder="1" applyAlignment="1" applyProtection="1">
      <alignment horizontal="right" vertical="center" wrapText="1"/>
    </xf>
    <xf numFmtId="164" fontId="6" fillId="4" borderId="8" xfId="2" applyFont="1" applyFill="1" applyBorder="1" applyAlignment="1" applyProtection="1">
      <alignment horizontal="right" vertical="center" wrapText="1"/>
    </xf>
    <xf numFmtId="10" fontId="6" fillId="4" borderId="19" xfId="1" applyNumberFormat="1" applyFont="1" applyFill="1" applyBorder="1" applyAlignment="1" applyProtection="1">
      <alignment horizontal="right" vertical="center" wrapText="1"/>
    </xf>
    <xf numFmtId="10" fontId="6" fillId="0" borderId="0" xfId="1" applyNumberFormat="1" applyFont="1" applyFill="1" applyBorder="1" applyAlignment="1" applyProtection="1">
      <alignment vertical="center" wrapText="1"/>
    </xf>
    <xf numFmtId="10" fontId="6" fillId="4" borderId="2" xfId="3" applyNumberFormat="1" applyFont="1" applyFill="1" applyBorder="1" applyAlignment="1" applyProtection="1">
      <alignment horizontal="right" vertical="center" wrapText="1"/>
    </xf>
    <xf numFmtId="10" fontId="6" fillId="4" borderId="8" xfId="1" applyNumberFormat="1" applyFont="1" applyFill="1" applyBorder="1" applyAlignment="1" applyProtection="1">
      <alignment horizontal="right" vertical="center" wrapText="1"/>
    </xf>
    <xf numFmtId="0" fontId="17" fillId="0" borderId="13" xfId="0" applyFont="1" applyBorder="1"/>
    <xf numFmtId="0" fontId="0" fillId="0" borderId="14" xfId="0" applyBorder="1" applyAlignment="1">
      <alignment horizontal="center"/>
    </xf>
    <xf numFmtId="0" fontId="0" fillId="0" borderId="31" xfId="0" applyBorder="1" applyAlignment="1"/>
    <xf numFmtId="0" fontId="0" fillId="0" borderId="0" xfId="0" applyBorder="1" applyAlignment="1"/>
    <xf numFmtId="0" fontId="0" fillId="0" borderId="0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3" xfId="0" applyBorder="1"/>
    <xf numFmtId="0" fontId="0" fillId="0" borderId="32" xfId="0" applyBorder="1"/>
    <xf numFmtId="0" fontId="0" fillId="0" borderId="32" xfId="0" applyBorder="1" applyAlignment="1"/>
    <xf numFmtId="0" fontId="0" fillId="0" borderId="26" xfId="0" applyBorder="1"/>
    <xf numFmtId="0" fontId="0" fillId="0" borderId="25" xfId="0" applyBorder="1"/>
    <xf numFmtId="0" fontId="2" fillId="0" borderId="1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0" fontId="0" fillId="0" borderId="2" xfId="0" applyNumberFormat="1" applyBorder="1"/>
    <xf numFmtId="165" fontId="0" fillId="0" borderId="2" xfId="0" applyNumberFormat="1" applyBorder="1"/>
    <xf numFmtId="4" fontId="0" fillId="0" borderId="13" xfId="0" applyNumberFormat="1" applyBorder="1" applyAlignment="1">
      <alignment vertical="center"/>
    </xf>
    <xf numFmtId="165" fontId="0" fillId="0" borderId="13" xfId="0" applyNumberFormat="1" applyBorder="1" applyAlignment="1">
      <alignment vertical="center"/>
    </xf>
    <xf numFmtId="10" fontId="0" fillId="0" borderId="2" xfId="3" applyNumberFormat="1" applyFont="1" applyBorder="1"/>
    <xf numFmtId="164" fontId="0" fillId="0" borderId="2" xfId="3" applyNumberFormat="1" applyFont="1" applyBorder="1"/>
    <xf numFmtId="4" fontId="0" fillId="0" borderId="0" xfId="0" applyNumberFormat="1"/>
    <xf numFmtId="9" fontId="0" fillId="0" borderId="0" xfId="0" applyNumberFormat="1"/>
    <xf numFmtId="49" fontId="11" fillId="0" borderId="0" xfId="1" applyNumberFormat="1" applyFont="1" applyFill="1" applyBorder="1" applyAlignment="1" applyProtection="1">
      <alignment horizontal="center" vertical="center" wrapText="1"/>
    </xf>
    <xf numFmtId="49" fontId="11" fillId="0" borderId="29" xfId="1" applyNumberFormat="1" applyFont="1" applyFill="1" applyBorder="1" applyAlignment="1" applyProtection="1">
      <alignment horizontal="center" vertical="center" wrapText="1"/>
    </xf>
    <xf numFmtId="0" fontId="6" fillId="3" borderId="34" xfId="1" applyNumberFormat="1" applyFont="1" applyFill="1" applyBorder="1" applyAlignment="1" applyProtection="1">
      <alignment horizontal="center" vertical="center" wrapText="1"/>
    </xf>
    <xf numFmtId="0" fontId="6" fillId="3" borderId="14" xfId="1" applyNumberFormat="1" applyFont="1" applyFill="1" applyBorder="1" applyAlignment="1" applyProtection="1">
      <alignment horizontal="center" vertical="center" wrapText="1"/>
    </xf>
    <xf numFmtId="10" fontId="6" fillId="4" borderId="11" xfId="1" applyNumberFormat="1" applyFont="1" applyFill="1" applyBorder="1" applyAlignment="1" applyProtection="1">
      <alignment horizontal="right" vertical="center" wrapText="1"/>
    </xf>
    <xf numFmtId="10" fontId="6" fillId="4" borderId="37" xfId="1" applyNumberFormat="1" applyFont="1" applyFill="1" applyBorder="1" applyAlignment="1" applyProtection="1">
      <alignment horizontal="right" vertical="center" wrapText="1"/>
    </xf>
    <xf numFmtId="0" fontId="2" fillId="0" borderId="7" xfId="1" applyNumberFormat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14" xfId="1" applyNumberFormat="1" applyFont="1" applyFill="1" applyBorder="1" applyAlignment="1" applyProtection="1">
      <alignment horizontal="center" vertical="center" wrapText="1"/>
    </xf>
    <xf numFmtId="10" fontId="2" fillId="0" borderId="15" xfId="3" applyNumberFormat="1" applyFont="1" applyFill="1" applyBorder="1" applyAlignment="1" applyProtection="1">
      <alignment horizontal="right" vertical="center" wrapText="1"/>
    </xf>
    <xf numFmtId="0" fontId="2" fillId="0" borderId="2" xfId="1" applyNumberFormat="1" applyFont="1" applyFill="1" applyBorder="1" applyAlignment="1" applyProtection="1">
      <alignment horizontal="center" vertical="center"/>
    </xf>
    <xf numFmtId="164" fontId="2" fillId="0" borderId="8" xfId="2" applyFont="1" applyFill="1" applyBorder="1" applyAlignment="1" applyProtection="1">
      <alignment horizontal="right" vertical="center" wrapText="1"/>
    </xf>
    <xf numFmtId="164" fontId="2" fillId="0" borderId="2" xfId="2" applyFont="1" applyFill="1" applyBorder="1" applyAlignment="1" applyProtection="1">
      <alignment horizontal="right" vertical="center"/>
    </xf>
    <xf numFmtId="164" fontId="2" fillId="0" borderId="38" xfId="2" applyFont="1" applyFill="1" applyBorder="1" applyAlignment="1" applyProtection="1">
      <alignment horizontal="right" vertical="center" wrapText="1"/>
    </xf>
    <xf numFmtId="10" fontId="2" fillId="0" borderId="40" xfId="3" applyNumberFormat="1" applyFont="1" applyFill="1" applyBorder="1" applyAlignment="1" applyProtection="1">
      <alignment horizontal="right" vertical="center" wrapText="1"/>
    </xf>
    <xf numFmtId="10" fontId="2" fillId="0" borderId="42" xfId="3" applyNumberFormat="1" applyFont="1" applyFill="1" applyBorder="1" applyAlignment="1" applyProtection="1">
      <alignment horizontal="right" vertical="center" wrapText="1"/>
    </xf>
    <xf numFmtId="164" fontId="2" fillId="3" borderId="28" xfId="2" applyFont="1" applyFill="1" applyBorder="1" applyAlignment="1" applyProtection="1">
      <alignment horizontal="right" vertical="center" wrapText="1"/>
    </xf>
    <xf numFmtId="10" fontId="2" fillId="3" borderId="39" xfId="3" applyNumberFormat="1" applyFont="1" applyFill="1" applyBorder="1" applyAlignment="1" applyProtection="1">
      <alignment horizontal="right" vertical="center" wrapText="1"/>
    </xf>
    <xf numFmtId="164" fontId="2" fillId="0" borderId="28" xfId="2" applyFont="1" applyFill="1" applyBorder="1" applyAlignment="1" applyProtection="1">
      <alignment horizontal="right" vertical="center" wrapText="1"/>
    </xf>
    <xf numFmtId="0" fontId="8" fillId="0" borderId="14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horizontal="center" vertical="center"/>
    </xf>
    <xf numFmtId="164" fontId="2" fillId="0" borderId="14" xfId="2" applyFont="1" applyFill="1" applyBorder="1" applyAlignment="1" applyProtection="1">
      <alignment horizontal="right" vertical="center"/>
    </xf>
    <xf numFmtId="10" fontId="2" fillId="0" borderId="43" xfId="3" applyNumberFormat="1" applyFont="1" applyFill="1" applyBorder="1" applyAlignment="1" applyProtection="1">
      <alignment horizontal="right" vertical="center" wrapText="1"/>
    </xf>
    <xf numFmtId="0" fontId="2" fillId="0" borderId="25" xfId="1" applyNumberFormat="1" applyFont="1" applyFill="1" applyBorder="1" applyAlignment="1" applyProtection="1">
      <alignment horizontal="center" vertical="center" wrapText="1"/>
    </xf>
    <xf numFmtId="0" fontId="2" fillId="0" borderId="25" xfId="1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0" fontId="8" fillId="0" borderId="7" xfId="1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14" xfId="1" applyNumberFormat="1" applyFont="1" applyFill="1" applyBorder="1" applyAlignment="1" applyProtection="1">
      <alignment horizontal="justify" vertical="center" wrapText="1"/>
    </xf>
    <xf numFmtId="0" fontId="8" fillId="0" borderId="14" xfId="1" applyNumberFormat="1" applyFont="1" applyFill="1" applyBorder="1" applyAlignment="1" applyProtection="1">
      <alignment horizontal="center" vertical="center" wrapText="1"/>
    </xf>
    <xf numFmtId="2" fontId="8" fillId="0" borderId="14" xfId="1" applyNumberFormat="1" applyFont="1" applyFill="1" applyBorder="1" applyAlignment="1" applyProtection="1">
      <alignment horizontal="right" vertical="center" wrapText="1"/>
    </xf>
    <xf numFmtId="164" fontId="8" fillId="0" borderId="14" xfId="2" applyFont="1" applyFill="1" applyBorder="1" applyAlignment="1" applyProtection="1">
      <alignment horizontal="right" vertical="center" wrapText="1"/>
    </xf>
    <xf numFmtId="164" fontId="8" fillId="0" borderId="15" xfId="2" applyFont="1" applyFill="1" applyBorder="1" applyAlignment="1" applyProtection="1">
      <alignment horizontal="right" vertical="center" wrapText="1"/>
    </xf>
    <xf numFmtId="10" fontId="8" fillId="0" borderId="15" xfId="3" applyNumberFormat="1" applyFont="1" applyFill="1" applyBorder="1" applyAlignment="1" applyProtection="1">
      <alignment horizontal="right" vertical="center" wrapText="1"/>
    </xf>
    <xf numFmtId="2" fontId="6" fillId="0" borderId="0" xfId="1" applyNumberFormat="1" applyFont="1" applyFill="1" applyBorder="1" applyAlignment="1" applyProtection="1">
      <alignment vertical="center"/>
    </xf>
    <xf numFmtId="10" fontId="2" fillId="0" borderId="39" xfId="3" applyNumberFormat="1" applyFont="1" applyFill="1" applyBorder="1" applyAlignment="1" applyProtection="1">
      <alignment horizontal="right" vertical="center" wrapText="1"/>
    </xf>
    <xf numFmtId="0" fontId="2" fillId="5" borderId="2" xfId="1" applyNumberFormat="1" applyFont="1" applyFill="1" applyBorder="1" applyAlignment="1" applyProtection="1">
      <alignment horizontal="center" vertical="center"/>
    </xf>
    <xf numFmtId="0" fontId="2" fillId="3" borderId="14" xfId="1" applyNumberFormat="1" applyFont="1" applyFill="1" applyBorder="1" applyAlignment="1" applyProtection="1">
      <alignment horizontal="center" vertical="center" wrapText="1"/>
    </xf>
    <xf numFmtId="164" fontId="2" fillId="5" borderId="14" xfId="2" applyFont="1" applyFill="1" applyBorder="1" applyAlignment="1" applyProtection="1">
      <alignment horizontal="right" vertical="center"/>
    </xf>
    <xf numFmtId="10" fontId="16" fillId="0" borderId="2" xfId="3" applyNumberFormat="1" applyFont="1" applyBorder="1" applyAlignment="1">
      <alignment vertical="center"/>
    </xf>
    <xf numFmtId="49" fontId="2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>
      <alignment horizontal="left" vertical="center"/>
    </xf>
    <xf numFmtId="0" fontId="6" fillId="0" borderId="0" xfId="1" applyNumberFormat="1" applyFont="1" applyFill="1" applyBorder="1" applyAlignment="1" applyProtection="1">
      <alignment horizontal="left" vertical="center" wrapText="1"/>
    </xf>
    <xf numFmtId="0" fontId="6" fillId="7" borderId="22" xfId="1" applyNumberFormat="1" applyFont="1" applyFill="1" applyBorder="1" applyAlignment="1" applyProtection="1">
      <alignment horizontal="center" vertical="center"/>
    </xf>
    <xf numFmtId="0" fontId="6" fillId="7" borderId="23" xfId="1" applyNumberFormat="1" applyFont="1" applyFill="1" applyBorder="1" applyAlignment="1" applyProtection="1">
      <alignment horizontal="center" vertical="center"/>
    </xf>
    <xf numFmtId="0" fontId="6" fillId="7" borderId="24" xfId="1" applyNumberFormat="1" applyFont="1" applyFill="1" applyBorder="1" applyAlignment="1" applyProtection="1">
      <alignment horizontal="center" vertical="center"/>
    </xf>
    <xf numFmtId="0" fontId="6" fillId="3" borderId="27" xfId="1" applyNumberFormat="1" applyFont="1" applyFill="1" applyBorder="1" applyAlignment="1" applyProtection="1">
      <alignment horizontal="center" vertical="center" wrapText="1"/>
    </xf>
    <xf numFmtId="0" fontId="6" fillId="3" borderId="18" xfId="1" applyNumberFormat="1" applyFont="1" applyFill="1" applyBorder="1" applyAlignment="1" applyProtection="1">
      <alignment horizontal="center" vertical="center" wrapText="1"/>
    </xf>
    <xf numFmtId="0" fontId="6" fillId="4" borderId="22" xfId="1" applyNumberFormat="1" applyFont="1" applyFill="1" applyBorder="1" applyAlignment="1" applyProtection="1">
      <alignment horizontal="center" vertical="center" wrapText="1"/>
    </xf>
    <xf numFmtId="0" fontId="6" fillId="4" borderId="23" xfId="1" applyNumberFormat="1" applyFont="1" applyFill="1" applyBorder="1" applyAlignment="1" applyProtection="1">
      <alignment horizontal="center" vertical="center" wrapText="1"/>
    </xf>
    <xf numFmtId="0" fontId="6" fillId="4" borderId="24" xfId="1" applyNumberFormat="1" applyFont="1" applyFill="1" applyBorder="1" applyAlignment="1" applyProtection="1">
      <alignment horizontal="center" vertical="center" wrapText="1"/>
    </xf>
    <xf numFmtId="0" fontId="6" fillId="2" borderId="16" xfId="1" applyNumberFormat="1" applyFont="1" applyFill="1" applyBorder="1" applyAlignment="1" applyProtection="1">
      <alignment horizontal="center" vertical="center" wrapText="1"/>
    </xf>
    <xf numFmtId="0" fontId="6" fillId="2" borderId="6" xfId="1" applyNumberFormat="1" applyFont="1" applyFill="1" applyBorder="1" applyAlignment="1" applyProtection="1">
      <alignment horizontal="center" vertical="center" wrapText="1"/>
    </xf>
    <xf numFmtId="0" fontId="6" fillId="2" borderId="17" xfId="1" applyNumberFormat="1" applyFont="1" applyFill="1" applyBorder="1" applyAlignment="1" applyProtection="1">
      <alignment horizontal="center" vertical="center" wrapText="1"/>
    </xf>
    <xf numFmtId="0" fontId="6" fillId="2" borderId="41" xfId="1" applyNumberFormat="1" applyFont="1" applyFill="1" applyBorder="1" applyAlignment="1" applyProtection="1">
      <alignment horizontal="center" vertical="center" wrapText="1"/>
    </xf>
    <xf numFmtId="0" fontId="6" fillId="3" borderId="35" xfId="1" applyNumberFormat="1" applyFont="1" applyFill="1" applyBorder="1" applyAlignment="1" applyProtection="1">
      <alignment horizontal="center" vertical="center" wrapText="1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6" fillId="3" borderId="36" xfId="1" applyNumberFormat="1" applyFont="1" applyFill="1" applyBorder="1" applyAlignment="1" applyProtection="1">
      <alignment horizontal="center" vertical="center" wrapText="1"/>
    </xf>
    <xf numFmtId="0" fontId="14" fillId="0" borderId="0" xfId="1" applyNumberFormat="1" applyFont="1" applyFill="1" applyBorder="1" applyAlignment="1" applyProtection="1">
      <alignment horizontal="center" vertic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65" fontId="16" fillId="0" borderId="28" xfId="0" applyNumberFormat="1" applyFont="1" applyBorder="1" applyAlignment="1">
      <alignment horizontal="center" vertical="center"/>
    </xf>
    <xf numFmtId="165" fontId="16" fillId="0" borderId="30" xfId="0" applyNumberFormat="1" applyFont="1" applyBorder="1" applyAlignment="1">
      <alignment horizontal="center" vertical="center"/>
    </xf>
    <xf numFmtId="165" fontId="16" fillId="0" borderId="33" xfId="0" applyNumberFormat="1" applyFont="1" applyBorder="1" applyAlignment="1">
      <alignment horizontal="center" vertical="center"/>
    </xf>
    <xf numFmtId="165" fontId="16" fillId="0" borderId="32" xfId="0" applyNumberFormat="1" applyFon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30" xfId="0" applyNumberForma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0" fontId="16" fillId="0" borderId="28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0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top"/>
    </xf>
    <xf numFmtId="0" fontId="16" fillId="0" borderId="29" xfId="0" applyFont="1" applyBorder="1" applyAlignment="1">
      <alignment horizontal="left" vertical="top"/>
    </xf>
    <xf numFmtId="0" fontId="16" fillId="0" borderId="30" xfId="0" applyFont="1" applyBorder="1" applyAlignment="1">
      <alignment horizontal="left" vertical="top"/>
    </xf>
    <xf numFmtId="0" fontId="16" fillId="0" borderId="26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7" fillId="0" borderId="0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4">
    <cellStyle name="Moeda" xfId="2" builtinId="4"/>
    <cellStyle name="Normal" xfId="0" builtinId="0"/>
    <cellStyle name="Porcentagem" xfId="3" builtinId="5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8</xdr:col>
      <xdr:colOff>273844</xdr:colOff>
      <xdr:row>2</xdr:row>
      <xdr:rowOff>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38188" y="0"/>
          <a:ext cx="9263062" cy="15478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7</xdr:col>
      <xdr:colOff>556114</xdr:colOff>
      <xdr:row>4</xdr:row>
      <xdr:rowOff>47625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5416062" cy="809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11</xdr:row>
      <xdr:rowOff>9525</xdr:rowOff>
    </xdr:from>
    <xdr:to>
      <xdr:col>3</xdr:col>
      <xdr:colOff>4053</xdr:colOff>
      <xdr:row>13</xdr:row>
      <xdr:rowOff>0</xdr:rowOff>
    </xdr:to>
    <xdr:cxnSp macro="">
      <xdr:nvCxnSpPr>
        <xdr:cNvPr id="4" name="Conector reto 3"/>
        <xdr:cNvCxnSpPr/>
      </xdr:nvCxnSpPr>
      <xdr:spPr>
        <a:xfrm>
          <a:off x="9525" y="1914525"/>
          <a:ext cx="1823328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51289</xdr:rowOff>
    </xdr:from>
    <xdr:to>
      <xdr:col>2</xdr:col>
      <xdr:colOff>498231</xdr:colOff>
      <xdr:row>12</xdr:row>
      <xdr:rowOff>43962</xdr:rowOff>
    </xdr:to>
    <xdr:sp macro="" textlink="">
      <xdr:nvSpPr>
        <xdr:cNvPr id="8" name="CaixaDeTexto 7"/>
        <xdr:cNvSpPr txBox="1"/>
      </xdr:nvSpPr>
      <xdr:spPr>
        <a:xfrm>
          <a:off x="1216269" y="1956289"/>
          <a:ext cx="498231" cy="1831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MÊS</a:t>
          </a:r>
        </a:p>
      </xdr:txBody>
    </xdr:sp>
    <xdr:clientData/>
  </xdr:twoCellAnchor>
  <xdr:twoCellAnchor>
    <xdr:from>
      <xdr:col>0</xdr:col>
      <xdr:colOff>51288</xdr:colOff>
      <xdr:row>12</xdr:row>
      <xdr:rowOff>7327</xdr:rowOff>
    </xdr:from>
    <xdr:to>
      <xdr:col>1</xdr:col>
      <xdr:colOff>190500</xdr:colOff>
      <xdr:row>12</xdr:row>
      <xdr:rowOff>175846</xdr:rowOff>
    </xdr:to>
    <xdr:sp macro="" textlink="">
      <xdr:nvSpPr>
        <xdr:cNvPr id="9" name="CaixaDeTexto 8"/>
        <xdr:cNvSpPr txBox="1"/>
      </xdr:nvSpPr>
      <xdr:spPr>
        <a:xfrm>
          <a:off x="51288" y="2102827"/>
          <a:ext cx="747347" cy="1685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/>
            <a:t>SERVIÇOS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@" TargetMode="External"/><Relationship Id="rId1" Type="http://schemas.openxmlformats.org/officeDocument/2006/relationships/hyperlink" Target="mailto:m@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K69"/>
  <sheetViews>
    <sheetView tabSelected="1" topLeftCell="A16" zoomScaleNormal="100" workbookViewId="0">
      <selection activeCell="K14" sqref="K14"/>
    </sheetView>
  </sheetViews>
  <sheetFormatPr defaultColWidth="11.5703125" defaultRowHeight="15"/>
  <cols>
    <col min="1" max="1" width="9" style="16" bestFit="1" customWidth="1"/>
    <col min="2" max="3" width="15.28515625" style="16" customWidth="1"/>
    <col min="4" max="4" width="50.7109375" style="17" customWidth="1"/>
    <col min="5" max="5" width="7.7109375" style="17" customWidth="1"/>
    <col min="6" max="6" width="11.85546875" style="16" customWidth="1"/>
    <col min="7" max="7" width="17.28515625" style="1" customWidth="1"/>
    <col min="8" max="8" width="18.7109375" style="1" customWidth="1"/>
    <col min="9" max="9" width="15.140625" style="1" customWidth="1"/>
    <col min="10" max="10" width="10.140625" style="1" bestFit="1" customWidth="1"/>
    <col min="11" max="11" width="15.85546875" style="1" bestFit="1" customWidth="1"/>
    <col min="12" max="12" width="14" style="1" bestFit="1" customWidth="1"/>
    <col min="13" max="14" width="15.28515625" style="1" customWidth="1"/>
    <col min="15" max="15" width="13.140625" style="1" bestFit="1" customWidth="1"/>
    <col min="16" max="17" width="20.42578125" style="1" customWidth="1"/>
    <col min="18" max="219" width="9.140625" style="1" customWidth="1"/>
    <col min="220" max="16384" width="11.5703125" style="2"/>
  </cols>
  <sheetData>
    <row r="1" spans="1:210" ht="49.5" customHeight="1">
      <c r="A1" s="144"/>
      <c r="B1" s="144"/>
      <c r="C1" s="144"/>
      <c r="D1" s="144"/>
      <c r="E1" s="144"/>
      <c r="F1" s="144"/>
      <c r="G1" s="144"/>
      <c r="H1" s="144"/>
      <c r="I1" s="144"/>
      <c r="J1" s="24"/>
      <c r="K1" s="24"/>
      <c r="L1" s="24"/>
      <c r="M1" s="24"/>
      <c r="N1" s="24"/>
      <c r="O1" s="24"/>
    </row>
    <row r="2" spans="1:210" ht="72" customHeight="1">
      <c r="A2" s="144"/>
      <c r="B2" s="144"/>
      <c r="C2" s="144"/>
      <c r="D2" s="144"/>
      <c r="E2" s="144"/>
      <c r="F2" s="144"/>
      <c r="G2" s="144"/>
      <c r="H2" s="144"/>
      <c r="I2" s="144"/>
      <c r="J2" s="27"/>
      <c r="K2" s="27"/>
      <c r="L2" s="27"/>
      <c r="M2" s="27"/>
      <c r="N2" s="27"/>
      <c r="O2" s="27"/>
    </row>
    <row r="3" spans="1:210" ht="15.75">
      <c r="A3" s="126" t="s">
        <v>6</v>
      </c>
      <c r="B3" s="126"/>
      <c r="C3" s="126"/>
      <c r="D3" s="126"/>
      <c r="E3" s="126"/>
      <c r="F3" s="126"/>
      <c r="G3" s="126"/>
      <c r="H3" s="126"/>
      <c r="I3" s="28"/>
      <c r="J3" s="28"/>
      <c r="K3" s="28"/>
      <c r="L3" s="28"/>
      <c r="M3" s="28"/>
      <c r="N3" s="28"/>
      <c r="O3" s="28"/>
    </row>
    <row r="4" spans="1:210" ht="15.75">
      <c r="A4" s="128" t="s">
        <v>17</v>
      </c>
      <c r="B4" s="128"/>
      <c r="C4" s="128"/>
      <c r="D4" s="128"/>
      <c r="E4" s="29"/>
      <c r="F4" s="3"/>
      <c r="G4" s="4"/>
      <c r="H4" s="4"/>
      <c r="I4" s="4"/>
      <c r="J4" s="4"/>
      <c r="K4" s="4"/>
      <c r="L4" s="4"/>
      <c r="M4" s="4"/>
      <c r="N4" s="4"/>
      <c r="O4" s="4"/>
    </row>
    <row r="5" spans="1:210">
      <c r="A5" s="127" t="s">
        <v>51</v>
      </c>
      <c r="B5" s="127"/>
      <c r="C5" s="127"/>
      <c r="D5" s="127"/>
      <c r="E5" s="30"/>
      <c r="F5" s="5"/>
      <c r="G5" s="6"/>
      <c r="H5" s="6"/>
      <c r="I5" s="6"/>
      <c r="J5" s="6"/>
      <c r="K5" s="6"/>
      <c r="L5" s="6"/>
      <c r="M5" s="6"/>
      <c r="N5" s="6"/>
      <c r="O5" s="6"/>
    </row>
    <row r="6" spans="1:210">
      <c r="A6" s="127" t="s">
        <v>52</v>
      </c>
      <c r="B6" s="127"/>
      <c r="C6" s="127"/>
      <c r="D6" s="127"/>
      <c r="E6" s="30"/>
      <c r="F6" s="5"/>
      <c r="G6" s="6"/>
      <c r="H6" s="6"/>
      <c r="I6" s="6"/>
      <c r="J6" s="6"/>
      <c r="K6" s="6"/>
      <c r="L6" s="6"/>
      <c r="M6" s="6"/>
      <c r="N6" s="6"/>
      <c r="O6" s="6"/>
    </row>
    <row r="7" spans="1:210">
      <c r="A7" s="128" t="s">
        <v>66</v>
      </c>
      <c r="B7" s="128"/>
      <c r="C7" s="128"/>
      <c r="D7" s="128"/>
      <c r="E7" s="31"/>
      <c r="F7" s="5"/>
      <c r="G7" s="7"/>
      <c r="H7" s="7"/>
      <c r="I7" s="7"/>
      <c r="J7" s="7"/>
      <c r="K7" s="6"/>
      <c r="L7" s="6"/>
      <c r="M7" s="6"/>
      <c r="N7" s="6"/>
      <c r="O7" s="6"/>
    </row>
    <row r="8" spans="1:210">
      <c r="A8" s="128" t="s">
        <v>20</v>
      </c>
      <c r="B8" s="128"/>
      <c r="C8" s="128"/>
      <c r="D8" s="128"/>
      <c r="E8" s="31"/>
      <c r="F8" s="5"/>
      <c r="G8" s="7"/>
      <c r="H8" s="7"/>
      <c r="I8" s="7"/>
      <c r="J8" s="7"/>
      <c r="K8" s="7"/>
      <c r="L8" s="7"/>
      <c r="M8" s="6"/>
      <c r="N8" s="6"/>
      <c r="O8" s="6"/>
    </row>
    <row r="9" spans="1:210">
      <c r="A9" s="128" t="s">
        <v>101</v>
      </c>
      <c r="B9" s="128"/>
      <c r="C9" s="128"/>
      <c r="D9" s="128"/>
      <c r="E9" s="31"/>
      <c r="F9" s="5"/>
      <c r="G9" s="7"/>
      <c r="H9" s="7"/>
      <c r="I9" s="7"/>
      <c r="J9" s="7"/>
      <c r="K9" s="7"/>
      <c r="L9" s="7"/>
      <c r="M9" s="6"/>
      <c r="N9" s="6"/>
      <c r="O9" s="6"/>
    </row>
    <row r="10" spans="1:210" ht="15.75" thickBot="1">
      <c r="A10" s="128" t="s">
        <v>93</v>
      </c>
      <c r="B10" s="128"/>
      <c r="C10" s="128"/>
      <c r="D10" s="128"/>
      <c r="E10" s="31"/>
      <c r="F10" s="5"/>
      <c r="G10" s="7"/>
      <c r="H10" s="7"/>
      <c r="I10" s="7"/>
      <c r="J10" s="7"/>
      <c r="K10" s="7"/>
      <c r="L10" s="7"/>
      <c r="M10" s="6"/>
      <c r="N10" s="6"/>
      <c r="O10" s="6"/>
    </row>
    <row r="11" spans="1:210" s="8" customFormat="1" ht="29.25" customHeight="1" thickBot="1">
      <c r="A11" s="32"/>
      <c r="B11" s="33"/>
      <c r="C11" s="33"/>
      <c r="D11" s="34"/>
      <c r="E11" s="35"/>
      <c r="F11" s="129" t="s">
        <v>0</v>
      </c>
      <c r="G11" s="130"/>
      <c r="H11" s="130"/>
      <c r="I11" s="131"/>
      <c r="HB11" s="9"/>
    </row>
    <row r="12" spans="1:210" s="10" customFormat="1" ht="30.75" thickBot="1">
      <c r="A12" s="44" t="s">
        <v>18</v>
      </c>
      <c r="B12" s="45" t="s">
        <v>19</v>
      </c>
      <c r="C12" s="45" t="s">
        <v>21</v>
      </c>
      <c r="D12" s="45" t="s">
        <v>22</v>
      </c>
      <c r="E12" s="45" t="s">
        <v>23</v>
      </c>
      <c r="F12" s="48" t="s">
        <v>24</v>
      </c>
      <c r="G12" s="48" t="s">
        <v>25</v>
      </c>
      <c r="H12" s="49" t="s">
        <v>26</v>
      </c>
      <c r="I12" s="49" t="s">
        <v>27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</row>
    <row r="13" spans="1:210" s="8" customFormat="1" ht="28.5" customHeight="1">
      <c r="A13" s="43" t="s">
        <v>1</v>
      </c>
      <c r="B13" s="137" t="s">
        <v>16</v>
      </c>
      <c r="C13" s="138"/>
      <c r="D13" s="138"/>
      <c r="E13" s="138"/>
      <c r="F13" s="138"/>
      <c r="G13" s="138"/>
      <c r="H13" s="138"/>
      <c r="I13" s="139"/>
    </row>
    <row r="14" spans="1:210" s="11" customFormat="1" ht="15.75" thickBot="1">
      <c r="A14" s="111" t="s">
        <v>2</v>
      </c>
      <c r="B14" s="112" t="s">
        <v>28</v>
      </c>
      <c r="C14" s="112" t="s">
        <v>32</v>
      </c>
      <c r="D14" s="113" t="s">
        <v>33</v>
      </c>
      <c r="E14" s="114" t="s">
        <v>8</v>
      </c>
      <c r="F14" s="115">
        <v>4.5</v>
      </c>
      <c r="G14" s="116">
        <f>ROUND(373.07*0.9,2)</f>
        <v>335.76</v>
      </c>
      <c r="H14" s="117">
        <f>ROUND(F14*G14,2)</f>
        <v>1510.92</v>
      </c>
      <c r="I14" s="118">
        <f>H14/H42</f>
        <v>1.4301257602382218E-2</v>
      </c>
    </row>
    <row r="15" spans="1:210" s="15" customFormat="1" ht="15.75" thickBot="1">
      <c r="A15" s="132"/>
      <c r="B15" s="133"/>
      <c r="C15" s="133"/>
      <c r="D15" s="134" t="s">
        <v>3</v>
      </c>
      <c r="E15" s="135"/>
      <c r="F15" s="135"/>
      <c r="G15" s="136"/>
      <c r="H15" s="50">
        <f>H14</f>
        <v>1510.92</v>
      </c>
      <c r="I15" s="53">
        <f>I14</f>
        <v>1.4301257602382218E-2</v>
      </c>
      <c r="K15" s="54"/>
    </row>
    <row r="16" spans="1:210" s="8" customFormat="1" ht="23.25" customHeight="1">
      <c r="A16" s="43" t="s">
        <v>4</v>
      </c>
      <c r="B16" s="137" t="s">
        <v>38</v>
      </c>
      <c r="C16" s="138"/>
      <c r="D16" s="138"/>
      <c r="E16" s="138"/>
      <c r="F16" s="138"/>
      <c r="G16" s="138"/>
      <c r="H16" s="138"/>
      <c r="I16" s="139"/>
    </row>
    <row r="17" spans="1:11" s="8" customFormat="1">
      <c r="A17" s="91" t="s">
        <v>5</v>
      </c>
      <c r="B17" s="95" t="s">
        <v>28</v>
      </c>
      <c r="C17" s="70" t="s">
        <v>35</v>
      </c>
      <c r="D17" s="71" t="s">
        <v>53</v>
      </c>
      <c r="E17" s="92" t="s">
        <v>9</v>
      </c>
      <c r="F17" s="72">
        <v>3.52</v>
      </c>
      <c r="G17" s="73">
        <f>ROUND(254.21*0.9,2)</f>
        <v>228.79</v>
      </c>
      <c r="H17" s="96">
        <f>ROUND(F17*G17,2)</f>
        <v>805.34</v>
      </c>
      <c r="I17" s="94">
        <f>H17/$H$42</f>
        <v>7.622756199866635E-3</v>
      </c>
    </row>
    <row r="18" spans="1:11" s="8" customFormat="1" ht="30">
      <c r="A18" s="91" t="s">
        <v>10</v>
      </c>
      <c r="B18" s="95" t="s">
        <v>28</v>
      </c>
      <c r="C18" s="70" t="s">
        <v>35</v>
      </c>
      <c r="D18" s="71" t="s">
        <v>54</v>
      </c>
      <c r="E18" s="92" t="s">
        <v>8</v>
      </c>
      <c r="F18" s="72">
        <v>1.41</v>
      </c>
      <c r="G18" s="73">
        <f>ROUND(254.21*0.9,2)</f>
        <v>228.79</v>
      </c>
      <c r="H18" s="96">
        <f>F18*G18</f>
        <v>322.59389999999996</v>
      </c>
      <c r="I18" s="94">
        <f t="shared" ref="I18:I22" si="0">H18/$H$42</f>
        <v>3.0534366246109182E-3</v>
      </c>
    </row>
    <row r="19" spans="1:11" s="8" customFormat="1" ht="30">
      <c r="A19" s="91" t="s">
        <v>11</v>
      </c>
      <c r="B19" s="95" t="s">
        <v>28</v>
      </c>
      <c r="C19" s="70" t="s">
        <v>35</v>
      </c>
      <c r="D19" s="71" t="s">
        <v>55</v>
      </c>
      <c r="E19" s="92" t="s">
        <v>8</v>
      </c>
      <c r="F19" s="72">
        <v>0.28000000000000003</v>
      </c>
      <c r="G19" s="73">
        <f>ROUND(254.21*0.9,2)</f>
        <v>228.79</v>
      </c>
      <c r="H19" s="96">
        <f>F19*G19</f>
        <v>64.061199999999999</v>
      </c>
      <c r="I19" s="94">
        <f t="shared" si="0"/>
        <v>6.0635620914259371E-4</v>
      </c>
    </row>
    <row r="20" spans="1:11" s="8" customFormat="1" ht="30">
      <c r="A20" s="91" t="s">
        <v>34</v>
      </c>
      <c r="B20" s="95" t="s">
        <v>28</v>
      </c>
      <c r="C20" s="70" t="s">
        <v>35</v>
      </c>
      <c r="D20" s="71" t="s">
        <v>56</v>
      </c>
      <c r="E20" s="92" t="s">
        <v>8</v>
      </c>
      <c r="F20" s="72">
        <v>1.89</v>
      </c>
      <c r="G20" s="73">
        <f>ROUND(254.21*0.9,2)</f>
        <v>228.79</v>
      </c>
      <c r="H20" s="96">
        <f>F20*G20</f>
        <v>432.41309999999999</v>
      </c>
      <c r="I20" s="94">
        <f t="shared" si="0"/>
        <v>4.0929044117125075E-3</v>
      </c>
    </row>
    <row r="21" spans="1:11" s="8" customFormat="1" ht="30">
      <c r="A21" s="91" t="s">
        <v>69</v>
      </c>
      <c r="B21" s="95" t="s">
        <v>28</v>
      </c>
      <c r="C21" s="70" t="s">
        <v>71</v>
      </c>
      <c r="D21" s="71" t="s">
        <v>72</v>
      </c>
      <c r="E21" s="92" t="s">
        <v>73</v>
      </c>
      <c r="F21" s="72">
        <v>36</v>
      </c>
      <c r="G21" s="73">
        <f>ROUND(38.59*0.9,2)</f>
        <v>34.729999999999997</v>
      </c>
      <c r="H21" s="96">
        <f>F21*G21</f>
        <v>1250.28</v>
      </c>
      <c r="I21" s="94">
        <f t="shared" si="0"/>
        <v>1.1834231034804252E-2</v>
      </c>
      <c r="K21" s="119"/>
    </row>
    <row r="22" spans="1:11" s="8" customFormat="1" ht="15.75" thickBot="1">
      <c r="A22" s="91" t="s">
        <v>70</v>
      </c>
      <c r="B22" s="95" t="s">
        <v>28</v>
      </c>
      <c r="C22" s="70" t="s">
        <v>74</v>
      </c>
      <c r="D22" s="71" t="s">
        <v>75</v>
      </c>
      <c r="E22" s="92" t="s">
        <v>9</v>
      </c>
      <c r="F22" s="72">
        <v>0.81</v>
      </c>
      <c r="G22" s="73">
        <f>ROUND(107.77*0.9,2)</f>
        <v>96.99</v>
      </c>
      <c r="H22" s="96">
        <f>F22*G22</f>
        <v>78.561899999999994</v>
      </c>
      <c r="I22" s="94">
        <f t="shared" si="0"/>
        <v>7.4360917165210041E-4</v>
      </c>
    </row>
    <row r="23" spans="1:11" s="15" customFormat="1" ht="15.75" thickBot="1">
      <c r="A23" s="132"/>
      <c r="B23" s="133"/>
      <c r="C23" s="133"/>
      <c r="D23" s="134" t="s">
        <v>14</v>
      </c>
      <c r="E23" s="135"/>
      <c r="F23" s="135"/>
      <c r="G23" s="136"/>
      <c r="H23" s="50">
        <f>SUM(H17:H22)</f>
        <v>2953.2501000000002</v>
      </c>
      <c r="I23" s="53">
        <f>SUM(I17:I22)</f>
        <v>2.7953293651789009E-2</v>
      </c>
      <c r="K23" s="54"/>
    </row>
    <row r="24" spans="1:11" s="8" customFormat="1" ht="30" customHeight="1" thickBot="1">
      <c r="A24" s="43" t="s">
        <v>12</v>
      </c>
      <c r="B24" s="137" t="s">
        <v>39</v>
      </c>
      <c r="C24" s="138"/>
      <c r="D24" s="138"/>
      <c r="E24" s="138"/>
      <c r="F24" s="138"/>
      <c r="G24" s="138"/>
      <c r="H24" s="138"/>
      <c r="I24" s="140"/>
    </row>
    <row r="25" spans="1:11" s="8" customFormat="1" ht="30">
      <c r="A25" s="92" t="s">
        <v>13</v>
      </c>
      <c r="B25" s="95" t="s">
        <v>28</v>
      </c>
      <c r="C25" s="72" t="s">
        <v>97</v>
      </c>
      <c r="D25" s="71" t="s">
        <v>98</v>
      </c>
      <c r="E25" s="92" t="s">
        <v>8</v>
      </c>
      <c r="F25" s="72">
        <v>52</v>
      </c>
      <c r="G25" s="97">
        <f>ROUND(275.79*0.9,2)</f>
        <v>248.21</v>
      </c>
      <c r="H25" s="98">
        <f>F25*G25</f>
        <v>12906.92</v>
      </c>
      <c r="I25" s="120">
        <f>H25/H42</f>
        <v>0.12216741308165827</v>
      </c>
    </row>
    <row r="26" spans="1:11" s="8" customFormat="1" ht="30">
      <c r="A26" s="92" t="s">
        <v>81</v>
      </c>
      <c r="B26" s="95" t="s">
        <v>28</v>
      </c>
      <c r="C26" s="72" t="s">
        <v>80</v>
      </c>
      <c r="D26" s="71" t="s">
        <v>99</v>
      </c>
      <c r="E26" s="92" t="s">
        <v>8</v>
      </c>
      <c r="F26" s="72">
        <v>6.84</v>
      </c>
      <c r="G26" s="97">
        <f>ROUND(122.41*0.9,2)</f>
        <v>110.17</v>
      </c>
      <c r="H26" s="98">
        <f t="shared" ref="H26" si="1">F26*G26</f>
        <v>753.56280000000004</v>
      </c>
      <c r="I26" s="99">
        <f>H26/H42</f>
        <v>7.1326713011757286E-3</v>
      </c>
    </row>
    <row r="27" spans="1:11" s="8" customFormat="1" ht="30.75" thickBot="1">
      <c r="A27" s="92" t="s">
        <v>79</v>
      </c>
      <c r="B27" s="95" t="s">
        <v>28</v>
      </c>
      <c r="C27" s="72" t="s">
        <v>80</v>
      </c>
      <c r="D27" s="104" t="s">
        <v>100</v>
      </c>
      <c r="E27" s="93" t="s">
        <v>8</v>
      </c>
      <c r="F27" s="105">
        <v>114</v>
      </c>
      <c r="G27" s="106">
        <f>ROUND(122.41*0.9,2)</f>
        <v>110.17</v>
      </c>
      <c r="H27" s="103">
        <f t="shared" ref="H27" si="2">F27*G27</f>
        <v>12559.380000000001</v>
      </c>
      <c r="I27" s="107">
        <f>H27/H42</f>
        <v>0.11887785501959548</v>
      </c>
    </row>
    <row r="28" spans="1:11" s="8" customFormat="1" ht="15.75" thickBot="1">
      <c r="A28" s="141"/>
      <c r="B28" s="142"/>
      <c r="C28" s="143"/>
      <c r="D28" s="134" t="s">
        <v>15</v>
      </c>
      <c r="E28" s="135"/>
      <c r="F28" s="135"/>
      <c r="G28" s="136"/>
      <c r="H28" s="50">
        <f>SUM(H25:H27)</f>
        <v>26219.862800000003</v>
      </c>
      <c r="I28" s="53">
        <f>I25</f>
        <v>0.12216741308165827</v>
      </c>
    </row>
    <row r="29" spans="1:11" s="8" customFormat="1">
      <c r="A29" s="43" t="s">
        <v>60</v>
      </c>
      <c r="B29" s="137" t="s">
        <v>82</v>
      </c>
      <c r="C29" s="138"/>
      <c r="D29" s="138"/>
      <c r="E29" s="138"/>
      <c r="F29" s="138"/>
      <c r="G29" s="138"/>
      <c r="H29" s="138"/>
      <c r="I29" s="139"/>
    </row>
    <row r="30" spans="1:11" s="8" customFormat="1" ht="15.75" thickBot="1">
      <c r="A30" s="92" t="s">
        <v>61</v>
      </c>
      <c r="B30" s="95" t="s">
        <v>28</v>
      </c>
      <c r="C30" s="72" t="s">
        <v>83</v>
      </c>
      <c r="D30" s="104" t="s">
        <v>84</v>
      </c>
      <c r="E30" s="92" t="s">
        <v>8</v>
      </c>
      <c r="F30" s="105">
        <v>136.80000000000001</v>
      </c>
      <c r="G30" s="106">
        <f>ROUND(15.81*0.9,2)</f>
        <v>14.23</v>
      </c>
      <c r="H30" s="103">
        <f t="shared" ref="H30" si="3">F30*G30</f>
        <v>1946.6640000000002</v>
      </c>
      <c r="I30" s="107">
        <f>H30/H42</f>
        <v>1.8425689863979418E-2</v>
      </c>
    </row>
    <row r="31" spans="1:11" s="15" customFormat="1" ht="15.75" thickBot="1">
      <c r="A31" s="108"/>
      <c r="B31" s="109"/>
      <c r="C31" s="72"/>
      <c r="D31" s="134" t="s">
        <v>77</v>
      </c>
      <c r="E31" s="135"/>
      <c r="F31" s="135"/>
      <c r="G31" s="136"/>
      <c r="H31" s="50">
        <f>H30</f>
        <v>1946.6640000000002</v>
      </c>
      <c r="I31" s="53">
        <f>H31/H42</f>
        <v>1.8425689863979418E-2</v>
      </c>
      <c r="K31" s="54"/>
    </row>
    <row r="32" spans="1:11">
      <c r="A32" s="37"/>
      <c r="B32" s="12"/>
      <c r="C32" s="12"/>
      <c r="D32" s="13" t="s">
        <v>31</v>
      </c>
      <c r="E32" s="13"/>
      <c r="F32" s="14"/>
      <c r="G32" s="14"/>
      <c r="H32" s="52">
        <f>H28+H23+H15+H31</f>
        <v>32630.696900000006</v>
      </c>
      <c r="I32" s="56">
        <f>I28+I23+I15</f>
        <v>0.16442196433582948</v>
      </c>
    </row>
    <row r="33" spans="1:219">
      <c r="A33" s="37"/>
      <c r="B33" s="12"/>
      <c r="C33" s="12"/>
      <c r="D33" s="13"/>
      <c r="E33" s="13"/>
      <c r="F33" s="14"/>
      <c r="G33" s="14"/>
      <c r="H33" s="38"/>
      <c r="I33" s="38"/>
    </row>
    <row r="34" spans="1:219" s="23" customFormat="1">
      <c r="A34" s="37"/>
      <c r="B34" s="12"/>
      <c r="C34" s="12"/>
      <c r="D34" s="13" t="s">
        <v>29</v>
      </c>
      <c r="E34" s="13"/>
      <c r="F34" s="14"/>
      <c r="G34" s="55">
        <v>0.22</v>
      </c>
      <c r="H34" s="38"/>
      <c r="I34" s="38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</row>
    <row r="35" spans="1:219" s="23" customFormat="1" ht="15.75" thickBot="1">
      <c r="A35" s="87"/>
      <c r="B35" s="88"/>
      <c r="C35" s="88"/>
      <c r="D35" s="41" t="s">
        <v>76</v>
      </c>
      <c r="E35" s="41"/>
      <c r="F35" s="42"/>
      <c r="G35" s="42"/>
      <c r="H35" s="51">
        <f>ROUND(H32*1.22,2)</f>
        <v>39809.449999999997</v>
      </c>
      <c r="I35" s="56">
        <f>H35/H42</f>
        <v>0.37680697817168002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</row>
    <row r="36" spans="1:219" s="23" customFormat="1" ht="15.75" thickBot="1">
      <c r="A36" s="43" t="s">
        <v>87</v>
      </c>
      <c r="B36" s="137" t="s">
        <v>78</v>
      </c>
      <c r="C36" s="138"/>
      <c r="D36" s="138"/>
      <c r="E36" s="138"/>
      <c r="F36" s="138"/>
      <c r="G36" s="138"/>
      <c r="H36" s="138"/>
      <c r="I36" s="140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</row>
    <row r="37" spans="1:219" s="23" customFormat="1" ht="30">
      <c r="A37" s="36" t="s">
        <v>88</v>
      </c>
      <c r="B37" s="121" t="s">
        <v>58</v>
      </c>
      <c r="C37" s="72" t="s">
        <v>59</v>
      </c>
      <c r="D37" s="71" t="s">
        <v>65</v>
      </c>
      <c r="E37" s="122" t="s">
        <v>62</v>
      </c>
      <c r="F37" s="72">
        <v>1</v>
      </c>
      <c r="G37" s="123">
        <v>61700</v>
      </c>
      <c r="H37" s="101">
        <f>F37*G37</f>
        <v>61700</v>
      </c>
      <c r="I37" s="102">
        <f>H37/H42</f>
        <v>0.58400682634883572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</row>
    <row r="38" spans="1:219" s="23" customFormat="1" ht="45">
      <c r="A38" s="92" t="s">
        <v>89</v>
      </c>
      <c r="B38" s="95" t="s">
        <v>58</v>
      </c>
      <c r="C38" s="72" t="s">
        <v>59</v>
      </c>
      <c r="D38" s="71" t="s">
        <v>94</v>
      </c>
      <c r="E38" s="92" t="s">
        <v>62</v>
      </c>
      <c r="F38" s="72">
        <v>1</v>
      </c>
      <c r="G38" s="97">
        <v>2340</v>
      </c>
      <c r="H38" s="98">
        <f>F38*G38</f>
        <v>2340</v>
      </c>
      <c r="I38" s="99">
        <f>H38/H42</f>
        <v>2.214871918405633E-2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</row>
    <row r="39" spans="1:219" s="8" customFormat="1" ht="45">
      <c r="A39" s="92" t="s">
        <v>90</v>
      </c>
      <c r="B39" s="95" t="s">
        <v>58</v>
      </c>
      <c r="C39" s="72" t="s">
        <v>59</v>
      </c>
      <c r="D39" s="71" t="s">
        <v>95</v>
      </c>
      <c r="E39" s="92" t="s">
        <v>62</v>
      </c>
      <c r="F39" s="72">
        <v>1</v>
      </c>
      <c r="G39" s="97">
        <v>1080</v>
      </c>
      <c r="H39" s="98">
        <f>F39*G39</f>
        <v>1080</v>
      </c>
      <c r="I39" s="99">
        <f>H39/H42</f>
        <v>1.0222485777256768E-2</v>
      </c>
    </row>
    <row r="40" spans="1:219" s="8" customFormat="1" ht="48.75" customHeight="1" thickBot="1">
      <c r="A40" s="92" t="s">
        <v>91</v>
      </c>
      <c r="B40" s="95" t="s">
        <v>58</v>
      </c>
      <c r="C40" s="72" t="s">
        <v>59</v>
      </c>
      <c r="D40" s="71" t="s">
        <v>96</v>
      </c>
      <c r="E40" s="92" t="s">
        <v>62</v>
      </c>
      <c r="F40" s="72">
        <v>1</v>
      </c>
      <c r="G40" s="97">
        <v>720</v>
      </c>
      <c r="H40" s="98">
        <f>F40*G40</f>
        <v>720</v>
      </c>
      <c r="I40" s="100">
        <f>H40/H42</f>
        <v>6.8149905181711786E-3</v>
      </c>
    </row>
    <row r="41" spans="1:219" s="23" customFormat="1" ht="15.75" thickBot="1">
      <c r="A41" s="132"/>
      <c r="B41" s="133"/>
      <c r="C41" s="133"/>
      <c r="D41" s="134" t="s">
        <v>92</v>
      </c>
      <c r="E41" s="135"/>
      <c r="F41" s="135"/>
      <c r="G41" s="136"/>
      <c r="H41" s="50">
        <f>SUM(H37:H40)</f>
        <v>65840</v>
      </c>
      <c r="I41" s="90">
        <f>H41/H42</f>
        <v>0.62319302182832004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</row>
    <row r="42" spans="1:219" s="23" customFormat="1" ht="29.25" customHeight="1" thickBot="1">
      <c r="A42" s="39"/>
      <c r="B42" s="40"/>
      <c r="C42" s="40"/>
      <c r="D42" s="41" t="s">
        <v>7</v>
      </c>
      <c r="E42" s="41"/>
      <c r="F42" s="42"/>
      <c r="G42" s="42"/>
      <c r="H42" s="51">
        <f>H35+H41</f>
        <v>105649.45</v>
      </c>
      <c r="I42" s="89">
        <f>I41+I35</f>
        <v>1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</row>
    <row r="43" spans="1:219" s="23" customFormat="1" ht="71.25" customHeight="1">
      <c r="A43" s="16"/>
      <c r="B43" s="16"/>
      <c r="C43" s="16"/>
      <c r="D43" s="26"/>
      <c r="E43" s="26"/>
      <c r="F43" s="26"/>
      <c r="G43" s="26"/>
      <c r="H43" s="21"/>
      <c r="I43" s="6"/>
      <c r="J43" s="22" t="s">
        <v>36</v>
      </c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</row>
    <row r="44" spans="1:219" s="23" customFormat="1" ht="18" customHeight="1">
      <c r="A44" s="16"/>
      <c r="B44" s="16"/>
      <c r="C44" s="16"/>
      <c r="D44" s="86" t="s">
        <v>37</v>
      </c>
      <c r="E44" s="26"/>
      <c r="F44" s="26"/>
      <c r="G44" s="26"/>
      <c r="H44" s="21"/>
      <c r="I44" s="6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</row>
    <row r="45" spans="1:219" s="23" customFormat="1">
      <c r="A45" s="16"/>
      <c r="B45" s="16"/>
      <c r="C45" s="16"/>
      <c r="D45" s="85" t="s">
        <v>30</v>
      </c>
      <c r="E45" s="26"/>
      <c r="F45" s="26"/>
      <c r="G45" s="26"/>
      <c r="H45" s="21"/>
      <c r="I45" s="6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</row>
    <row r="46" spans="1:219" s="23" customFormat="1" ht="17.25" customHeight="1">
      <c r="A46" s="16"/>
      <c r="B46" s="16"/>
      <c r="C46" s="16"/>
      <c r="D46" s="85" t="s">
        <v>67</v>
      </c>
      <c r="E46" s="26"/>
      <c r="F46" s="26"/>
      <c r="G46" s="26"/>
      <c r="H46" s="21"/>
      <c r="I46" s="6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</row>
    <row r="47" spans="1:219" s="23" customFormat="1" ht="19.5" customHeight="1">
      <c r="A47" s="16"/>
      <c r="B47" s="16"/>
      <c r="C47" s="16"/>
      <c r="D47" s="17"/>
      <c r="E47" s="17"/>
      <c r="F47" s="16"/>
      <c r="G47" s="6"/>
      <c r="H47" s="6"/>
      <c r="I47" s="6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</row>
    <row r="48" spans="1:219" s="23" customFormat="1">
      <c r="A48" s="18"/>
      <c r="B48" s="19"/>
      <c r="C48" s="18"/>
      <c r="D48" s="20"/>
      <c r="E48" s="20"/>
      <c r="F48" s="18"/>
      <c r="G48" s="21"/>
      <c r="H48" s="21"/>
      <c r="I48" s="21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</row>
    <row r="49" spans="1:219" s="23" customFormat="1">
      <c r="A49" s="18"/>
      <c r="B49" s="19"/>
      <c r="C49" s="18"/>
      <c r="D49" s="20"/>
      <c r="E49" s="20"/>
      <c r="F49" s="18"/>
      <c r="G49" s="21"/>
      <c r="H49" s="21"/>
      <c r="I49" s="21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</row>
    <row r="50" spans="1:219" s="23" customFormat="1">
      <c r="A50" s="18"/>
      <c r="B50" s="19"/>
      <c r="C50" s="18"/>
      <c r="D50" s="20"/>
      <c r="E50" s="20"/>
      <c r="F50" s="18"/>
      <c r="G50" s="21"/>
      <c r="H50" s="21"/>
      <c r="I50" s="21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</row>
    <row r="51" spans="1:219" s="23" customFormat="1">
      <c r="A51" s="18"/>
      <c r="B51" s="19"/>
      <c r="C51" s="18"/>
      <c r="D51" s="20"/>
      <c r="E51" s="20"/>
      <c r="F51" s="18"/>
      <c r="G51" s="21"/>
      <c r="H51" s="21"/>
      <c r="I51" s="21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</row>
    <row r="52" spans="1:219" s="23" customFormat="1">
      <c r="A52" s="18"/>
      <c r="B52" s="24"/>
      <c r="C52" s="16"/>
      <c r="D52" s="17"/>
      <c r="E52" s="17"/>
      <c r="F52" s="16"/>
      <c r="G52" s="1"/>
      <c r="H52" s="1"/>
      <c r="I52" s="1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</row>
    <row r="53" spans="1:219" s="23" customFormat="1">
      <c r="A53" s="18"/>
      <c r="B53" s="24"/>
      <c r="C53" s="16"/>
      <c r="D53" s="17"/>
      <c r="E53" s="17"/>
      <c r="F53" s="16"/>
      <c r="G53" s="1"/>
      <c r="H53" s="1"/>
      <c r="I53" s="1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</row>
    <row r="54" spans="1:219" s="23" customFormat="1" ht="15" customHeight="1">
      <c r="A54" s="18"/>
      <c r="B54" s="19"/>
      <c r="C54" s="18"/>
      <c r="D54" s="20"/>
      <c r="E54" s="20"/>
      <c r="F54" s="18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</row>
    <row r="55" spans="1:219" s="23" customFormat="1">
      <c r="A55" s="18"/>
      <c r="B55" s="125"/>
      <c r="C55" s="125"/>
      <c r="D55" s="125"/>
      <c r="E55" s="125"/>
      <c r="F55" s="125"/>
      <c r="G55" s="125"/>
      <c r="H55" s="125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</row>
    <row r="56" spans="1:219" s="23" customFormat="1">
      <c r="A56" s="18"/>
      <c r="B56" s="19"/>
      <c r="C56" s="18"/>
      <c r="D56" s="20"/>
      <c r="E56" s="20"/>
      <c r="F56" s="18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</row>
    <row r="57" spans="1:219" s="23" customFormat="1" ht="18" customHeight="1">
      <c r="A57" s="18"/>
      <c r="B57" s="19"/>
      <c r="C57" s="18"/>
      <c r="D57" s="20"/>
      <c r="E57" s="20"/>
      <c r="F57" s="18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</row>
    <row r="58" spans="1:219" s="23" customFormat="1">
      <c r="A58" s="18"/>
      <c r="B58" s="46"/>
      <c r="C58" s="125"/>
      <c r="D58" s="125"/>
      <c r="E58" s="125"/>
      <c r="F58" s="125"/>
      <c r="G58" s="125"/>
      <c r="H58" s="125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</row>
    <row r="59" spans="1:219" s="23" customFormat="1">
      <c r="A59" s="18"/>
      <c r="B59" s="25"/>
      <c r="C59" s="18"/>
      <c r="D59" s="20"/>
      <c r="E59" s="20"/>
      <c r="F59" s="18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</row>
    <row r="60" spans="1:219">
      <c r="A60" s="47"/>
      <c r="B60" s="25"/>
      <c r="C60" s="18"/>
      <c r="D60" s="20"/>
      <c r="E60" s="20"/>
      <c r="F60" s="18"/>
      <c r="G60" s="22"/>
      <c r="H60" s="22"/>
      <c r="I60" s="22"/>
    </row>
    <row r="61" spans="1:219">
      <c r="A61" s="18"/>
      <c r="B61" s="18"/>
      <c r="C61" s="18"/>
      <c r="D61" s="20"/>
      <c r="E61" s="20"/>
      <c r="F61" s="18"/>
      <c r="G61" s="22"/>
      <c r="H61" s="22"/>
      <c r="I61" s="22"/>
    </row>
    <row r="62" spans="1:219">
      <c r="A62" s="18"/>
      <c r="B62" s="18"/>
      <c r="C62" s="18"/>
      <c r="D62" s="20"/>
      <c r="E62" s="20"/>
      <c r="F62" s="18"/>
      <c r="G62" s="22"/>
      <c r="H62" s="22"/>
      <c r="I62" s="22"/>
    </row>
    <row r="63" spans="1:219">
      <c r="A63" s="18"/>
      <c r="B63" s="18"/>
      <c r="C63" s="18"/>
      <c r="D63" s="20"/>
      <c r="E63" s="20"/>
      <c r="F63" s="18"/>
      <c r="G63" s="22"/>
      <c r="H63" s="22"/>
      <c r="I63" s="22"/>
    </row>
    <row r="64" spans="1:219">
      <c r="A64" s="18"/>
      <c r="B64" s="18"/>
      <c r="C64" s="18"/>
      <c r="D64" s="20"/>
      <c r="E64" s="20"/>
      <c r="F64" s="18"/>
      <c r="G64" s="22"/>
      <c r="H64" s="22"/>
      <c r="I64" s="22"/>
    </row>
    <row r="65" spans="1:9">
      <c r="A65" s="18"/>
      <c r="B65" s="18"/>
      <c r="C65" s="18"/>
      <c r="D65" s="20"/>
      <c r="E65" s="20"/>
      <c r="F65" s="18"/>
      <c r="G65" s="22"/>
      <c r="H65" s="22"/>
      <c r="I65" s="22"/>
    </row>
    <row r="66" spans="1:9">
      <c r="A66" s="18"/>
      <c r="B66" s="18"/>
      <c r="C66" s="18"/>
      <c r="D66" s="20"/>
      <c r="E66" s="20"/>
      <c r="F66" s="18"/>
      <c r="G66" s="22"/>
      <c r="H66" s="22"/>
      <c r="I66" s="22"/>
    </row>
    <row r="67" spans="1:9">
      <c r="A67" s="18"/>
      <c r="B67" s="18"/>
      <c r="C67" s="18"/>
      <c r="D67" s="20"/>
      <c r="E67" s="20"/>
      <c r="F67" s="18"/>
      <c r="G67" s="22"/>
      <c r="H67" s="22"/>
      <c r="I67" s="22"/>
    </row>
    <row r="68" spans="1:9">
      <c r="A68" s="18"/>
      <c r="B68" s="18"/>
      <c r="C68" s="18"/>
      <c r="D68" s="20"/>
      <c r="E68" s="20"/>
      <c r="F68" s="18"/>
      <c r="G68" s="22"/>
      <c r="H68" s="22"/>
      <c r="I68" s="22"/>
    </row>
    <row r="69" spans="1:9">
      <c r="A69" s="18"/>
      <c r="B69" s="18"/>
      <c r="C69" s="18"/>
      <c r="D69" s="20"/>
      <c r="E69" s="20"/>
      <c r="F69" s="18"/>
      <c r="G69" s="22"/>
      <c r="H69" s="22"/>
      <c r="I69" s="22"/>
    </row>
  </sheetData>
  <mergeCells count="26">
    <mergeCell ref="A1:I2"/>
    <mergeCell ref="B13:I13"/>
    <mergeCell ref="A15:C15"/>
    <mergeCell ref="D15:G15"/>
    <mergeCell ref="B16:I16"/>
    <mergeCell ref="A41:C41"/>
    <mergeCell ref="D41:G41"/>
    <mergeCell ref="D28:G28"/>
    <mergeCell ref="A28:C28"/>
    <mergeCell ref="B24:I24"/>
    <mergeCell ref="C58:H58"/>
    <mergeCell ref="A3:H3"/>
    <mergeCell ref="B55:H55"/>
    <mergeCell ref="A6:D6"/>
    <mergeCell ref="A7:D7"/>
    <mergeCell ref="A8:D8"/>
    <mergeCell ref="A9:D9"/>
    <mergeCell ref="A10:D10"/>
    <mergeCell ref="A4:D4"/>
    <mergeCell ref="A5:D5"/>
    <mergeCell ref="F11:I11"/>
    <mergeCell ref="A23:C23"/>
    <mergeCell ref="D23:G23"/>
    <mergeCell ref="B29:I29"/>
    <mergeCell ref="D31:G31"/>
    <mergeCell ref="B36:I36"/>
  </mergeCells>
  <phoneticPr fontId="0" type="noConversion"/>
  <hyperlinks>
    <hyperlink ref="E26" r:id="rId1" display="m@"/>
    <hyperlink ref="E27" r:id="rId2" display="m@"/>
  </hyperlinks>
  <printOptions horizontalCentered="1"/>
  <pageMargins left="0.31496062992125984" right="0.31496062992125984" top="0.39370078740157483" bottom="0.39370078740157483" header="0.31496062992125984" footer="0.31496062992125984"/>
  <pageSetup paperSize="9" scale="5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zoomScale="130" zoomScaleNormal="130" workbookViewId="0">
      <selection activeCell="J15" sqref="J15"/>
    </sheetView>
  </sheetViews>
  <sheetFormatPr defaultRowHeight="15"/>
  <cols>
    <col min="4" max="4" width="14.42578125" customWidth="1"/>
    <col min="5" max="5" width="16.28515625" customWidth="1"/>
    <col min="10" max="10" width="12.42578125" bestFit="1" customWidth="1"/>
    <col min="11" max="11" width="10.85546875" bestFit="1" customWidth="1"/>
  </cols>
  <sheetData>
    <row r="1" spans="1:8">
      <c r="A1" s="155"/>
      <c r="B1" s="155"/>
      <c r="C1" s="155"/>
      <c r="D1" s="155"/>
      <c r="E1" s="155"/>
      <c r="F1" s="155"/>
      <c r="G1" s="155"/>
    </row>
    <row r="2" spans="1:8">
      <c r="A2" s="155"/>
      <c r="B2" s="155"/>
      <c r="C2" s="155"/>
      <c r="D2" s="155"/>
      <c r="E2" s="155"/>
      <c r="F2" s="155"/>
      <c r="G2" s="155"/>
    </row>
    <row r="3" spans="1:8">
      <c r="A3" s="155"/>
      <c r="B3" s="155"/>
      <c r="C3" s="155"/>
      <c r="D3" s="155"/>
      <c r="E3" s="155"/>
      <c r="F3" s="155"/>
      <c r="G3" s="155"/>
    </row>
    <row r="4" spans="1:8">
      <c r="A4" s="155"/>
      <c r="B4" s="155"/>
      <c r="C4" s="155"/>
      <c r="D4" s="155"/>
      <c r="E4" s="155"/>
      <c r="F4" s="155"/>
      <c r="G4" s="155"/>
    </row>
    <row r="6" spans="1:8">
      <c r="A6" s="156" t="s">
        <v>40</v>
      </c>
      <c r="B6" s="156"/>
      <c r="C6" s="156"/>
      <c r="D6" s="156"/>
      <c r="E6" s="156"/>
      <c r="F6" s="156"/>
      <c r="G6" s="156"/>
    </row>
    <row r="7" spans="1:8">
      <c r="F7" s="156" t="s">
        <v>102</v>
      </c>
      <c r="G7" s="156"/>
      <c r="H7" s="156"/>
    </row>
    <row r="8" spans="1:8">
      <c r="A8" s="75" t="s">
        <v>57</v>
      </c>
      <c r="B8" s="76"/>
      <c r="C8" s="76"/>
      <c r="D8" s="76"/>
      <c r="E8" s="76"/>
    </row>
    <row r="9" spans="1:8">
      <c r="A9" s="157" t="s">
        <v>63</v>
      </c>
      <c r="B9" s="157"/>
      <c r="C9" s="157"/>
      <c r="D9" s="157"/>
      <c r="E9" s="157"/>
    </row>
    <row r="10" spans="1:8">
      <c r="A10" s="74" t="s">
        <v>64</v>
      </c>
      <c r="B10" s="74"/>
      <c r="C10" s="74"/>
      <c r="D10" s="74"/>
      <c r="E10" s="74"/>
    </row>
    <row r="12" spans="1:8">
      <c r="A12" s="145"/>
      <c r="B12" s="146"/>
      <c r="C12" s="147"/>
      <c r="D12" s="58" t="s">
        <v>41</v>
      </c>
      <c r="E12" s="58" t="s">
        <v>42</v>
      </c>
      <c r="F12" s="151" t="s">
        <v>43</v>
      </c>
      <c r="G12" s="152"/>
    </row>
    <row r="13" spans="1:8">
      <c r="A13" s="148"/>
      <c r="B13" s="149"/>
      <c r="C13" s="150"/>
      <c r="D13" s="57">
        <v>30</v>
      </c>
      <c r="E13" s="57">
        <v>60</v>
      </c>
      <c r="F13" s="153"/>
      <c r="G13" s="154"/>
    </row>
    <row r="14" spans="1:8">
      <c r="A14" s="172" t="s">
        <v>44</v>
      </c>
      <c r="B14" s="173"/>
      <c r="C14" s="174"/>
      <c r="D14" s="77">
        <f>D15/F24</f>
        <v>1.7447511558271244E-2</v>
      </c>
      <c r="E14" s="77"/>
      <c r="F14" s="162">
        <f>ROUND(D15,2)</f>
        <v>1843.32</v>
      </c>
      <c r="G14" s="163"/>
    </row>
    <row r="15" spans="1:8">
      <c r="A15" s="175"/>
      <c r="B15" s="176"/>
      <c r="C15" s="177"/>
      <c r="D15" s="78">
        <f>ROUND(Orçamento!H15*1.22,2)</f>
        <v>1843.32</v>
      </c>
      <c r="E15" s="78"/>
      <c r="F15" s="164"/>
      <c r="G15" s="165"/>
    </row>
    <row r="16" spans="1:8">
      <c r="A16" s="172" t="s">
        <v>45</v>
      </c>
      <c r="B16" s="173"/>
      <c r="C16" s="174"/>
      <c r="D16" s="77">
        <f>D17/F24</f>
        <v>3.4103064426743344E-2</v>
      </c>
      <c r="E16" s="77"/>
      <c r="F16" s="162">
        <f>D17</f>
        <v>3602.97</v>
      </c>
      <c r="G16" s="163"/>
    </row>
    <row r="17" spans="1:11">
      <c r="A17" s="175"/>
      <c r="B17" s="176"/>
      <c r="C17" s="177"/>
      <c r="D17" s="78">
        <f>ROUND(Orçamento!H23*1.22,2)</f>
        <v>3602.97</v>
      </c>
      <c r="E17" s="78"/>
      <c r="F17" s="164"/>
      <c r="G17" s="165"/>
    </row>
    <row r="18" spans="1:11">
      <c r="A18" s="172" t="s">
        <v>46</v>
      </c>
      <c r="B18" s="173"/>
      <c r="C18" s="174"/>
      <c r="D18" s="77">
        <f>D19/F24</f>
        <v>0.15138853065491586</v>
      </c>
      <c r="E18" s="77">
        <f>E19/F24</f>
        <v>0.15138853065491586</v>
      </c>
      <c r="F18" s="162">
        <f>SUM(D19:E19)</f>
        <v>31988.23</v>
      </c>
      <c r="G18" s="163"/>
    </row>
    <row r="19" spans="1:11">
      <c r="A19" s="175"/>
      <c r="B19" s="176"/>
      <c r="C19" s="177"/>
      <c r="D19" s="78">
        <f>(ROUND(Orçamento!H28*1.22,2))/2</f>
        <v>15994.115</v>
      </c>
      <c r="E19" s="78">
        <f>(D19)</f>
        <v>15994.115</v>
      </c>
      <c r="F19" s="164"/>
      <c r="G19" s="165"/>
      <c r="J19" s="110"/>
    </row>
    <row r="20" spans="1:11">
      <c r="A20" s="172" t="s">
        <v>85</v>
      </c>
      <c r="B20" s="173"/>
      <c r="C20" s="174"/>
      <c r="D20" s="78"/>
      <c r="E20" s="77">
        <f>E21/F24</f>
        <v>2.2479246224187628E-2</v>
      </c>
      <c r="F20" s="162">
        <f>E21</f>
        <v>2374.9199999999996</v>
      </c>
      <c r="G20" s="163"/>
    </row>
    <row r="21" spans="1:11">
      <c r="A21" s="175"/>
      <c r="B21" s="176"/>
      <c r="C21" s="177"/>
      <c r="D21" s="78"/>
      <c r="E21" s="78">
        <f>ROUND(Orçamento!H31*1.22,2)-0.01</f>
        <v>2374.9199999999996</v>
      </c>
      <c r="F21" s="164"/>
      <c r="G21" s="165"/>
    </row>
    <row r="22" spans="1:11">
      <c r="A22" s="172" t="s">
        <v>86</v>
      </c>
      <c r="B22" s="173"/>
      <c r="C22" s="174"/>
      <c r="D22" s="81">
        <f>D23/F24</f>
        <v>0</v>
      </c>
      <c r="E22" s="81">
        <f>E23/F24</f>
        <v>0.62319302182832004</v>
      </c>
      <c r="F22" s="162">
        <f>D23+E23</f>
        <v>65840</v>
      </c>
      <c r="G22" s="163"/>
    </row>
    <row r="23" spans="1:11">
      <c r="A23" s="175"/>
      <c r="B23" s="176"/>
      <c r="C23" s="177"/>
      <c r="D23" s="82"/>
      <c r="E23" s="82">
        <f>Orçamento!H41</f>
        <v>65840</v>
      </c>
      <c r="F23" s="164"/>
      <c r="G23" s="165"/>
    </row>
    <row r="24" spans="1:11">
      <c r="A24" s="166" t="s">
        <v>43</v>
      </c>
      <c r="B24" s="167"/>
      <c r="C24" s="168"/>
      <c r="D24" s="124">
        <f>SUM(D14,D16,D18,D22)</f>
        <v>0.20293910663993045</v>
      </c>
      <c r="E24" s="124">
        <f>SUM(E18,E20,E22)</f>
        <v>0.79706079870742352</v>
      </c>
      <c r="F24" s="158">
        <f>SUM(F14:G23)+0.01</f>
        <v>105649.45</v>
      </c>
      <c r="G24" s="159"/>
      <c r="K24" s="83"/>
    </row>
    <row r="25" spans="1:11">
      <c r="A25" s="169"/>
      <c r="B25" s="170"/>
      <c r="C25" s="171"/>
      <c r="D25" s="79">
        <f>D23+D19+D17+D15</f>
        <v>21440.404999999999</v>
      </c>
      <c r="E25" s="80">
        <f>E23+E21+E19</f>
        <v>84209.035000000003</v>
      </c>
      <c r="F25" s="160"/>
      <c r="G25" s="161"/>
      <c r="K25" s="84"/>
    </row>
    <row r="26" spans="1:11">
      <c r="A26" s="62"/>
      <c r="B26" s="63"/>
      <c r="C26" s="63"/>
      <c r="D26" s="63"/>
      <c r="E26" s="63"/>
      <c r="F26" s="63"/>
      <c r="G26" s="64"/>
    </row>
    <row r="27" spans="1:11">
      <c r="A27" s="65"/>
      <c r="B27" s="61"/>
      <c r="C27" s="61"/>
      <c r="D27" s="61"/>
      <c r="E27" s="61"/>
      <c r="F27" s="61"/>
      <c r="G27" s="66"/>
    </row>
    <row r="28" spans="1:11">
      <c r="A28" s="65"/>
      <c r="B28" s="61"/>
      <c r="C28" s="61"/>
      <c r="D28" s="180" t="s">
        <v>50</v>
      </c>
      <c r="E28" s="180"/>
      <c r="F28" s="61"/>
      <c r="G28" s="67"/>
      <c r="H28" s="60"/>
    </row>
    <row r="29" spans="1:11" ht="10.5" customHeight="1">
      <c r="A29" s="65"/>
      <c r="B29" s="61"/>
      <c r="C29" s="61"/>
      <c r="D29" s="178" t="s">
        <v>47</v>
      </c>
      <c r="E29" s="178"/>
      <c r="F29" s="61"/>
      <c r="G29" s="67"/>
      <c r="H29" s="60"/>
    </row>
    <row r="30" spans="1:11" ht="10.5" customHeight="1">
      <c r="A30" s="65"/>
      <c r="B30" s="61"/>
      <c r="C30" s="178" t="s">
        <v>48</v>
      </c>
      <c r="D30" s="178"/>
      <c r="E30" s="178"/>
      <c r="F30" s="178"/>
      <c r="G30" s="67"/>
      <c r="H30" s="60"/>
    </row>
    <row r="31" spans="1:11" ht="10.5" customHeight="1">
      <c r="A31" s="65"/>
      <c r="B31" s="61"/>
      <c r="C31" s="61"/>
      <c r="D31" s="178" t="s">
        <v>49</v>
      </c>
      <c r="E31" s="178"/>
      <c r="F31" s="61"/>
      <c r="G31" s="67"/>
      <c r="H31" s="60"/>
    </row>
    <row r="32" spans="1:11" ht="10.5" customHeight="1">
      <c r="A32" s="68"/>
      <c r="B32" s="69"/>
      <c r="C32" s="69"/>
      <c r="D32" s="179" t="s">
        <v>68</v>
      </c>
      <c r="E32" s="179"/>
      <c r="F32" s="69"/>
      <c r="G32" s="59"/>
      <c r="H32" s="60"/>
    </row>
  </sheetData>
  <mergeCells count="23">
    <mergeCell ref="D29:E29"/>
    <mergeCell ref="D31:E31"/>
    <mergeCell ref="D32:E32"/>
    <mergeCell ref="D28:E28"/>
    <mergeCell ref="C30:F30"/>
    <mergeCell ref="F24:G25"/>
    <mergeCell ref="F14:G15"/>
    <mergeCell ref="F16:G17"/>
    <mergeCell ref="F18:G19"/>
    <mergeCell ref="A24:C25"/>
    <mergeCell ref="A14:C15"/>
    <mergeCell ref="A16:C17"/>
    <mergeCell ref="A18:C19"/>
    <mergeCell ref="A22:C23"/>
    <mergeCell ref="F22:G23"/>
    <mergeCell ref="A20:C21"/>
    <mergeCell ref="F20:G21"/>
    <mergeCell ref="A12:C13"/>
    <mergeCell ref="F12:G13"/>
    <mergeCell ref="A1:G4"/>
    <mergeCell ref="A6:G6"/>
    <mergeCell ref="A9:E9"/>
    <mergeCell ref="F7:H7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89" workbookViewId="0">
      <selection activeCell="A101" sqref="A1:A101"/>
    </sheetView>
  </sheetViews>
  <sheetFormatPr defaultRowHeight="1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Orçamento</vt:lpstr>
      <vt:lpstr>Cronograma Físico-Financeiro</vt:lpstr>
      <vt:lpstr>Plan3</vt:lpstr>
      <vt:lpstr>Orçamento!Area_de_impressao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projetos</cp:lastModifiedBy>
  <cp:lastPrinted>2019-09-25T18:19:22Z</cp:lastPrinted>
  <dcterms:created xsi:type="dcterms:W3CDTF">2015-05-20T12:53:25Z</dcterms:created>
  <dcterms:modified xsi:type="dcterms:W3CDTF">2019-09-25T18:27:12Z</dcterms:modified>
</cp:coreProperties>
</file>